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nrao/Library/Mobile Documents/com~apple~CloudDocs/Eshan Academics/NR Files/"/>
    </mc:Choice>
  </mc:AlternateContent>
  <xr:revisionPtr revIDLastSave="0" documentId="13_ncr:1_{ED46AF75-8FDA-244B-95CE-B466A2CD2BE1}" xr6:coauthVersionLast="47" xr6:coauthVersionMax="47" xr10:uidLastSave="{00000000-0000-0000-0000-000000000000}"/>
  <bookViews>
    <workbookView xWindow="0" yWindow="760" windowWidth="29400" windowHeight="18360" xr2:uid="{00000000-000D-0000-FFFF-FFFF00000000}"/>
  </bookViews>
  <sheets>
    <sheet name="Sheet3" sheetId="5" r:id="rId1"/>
  </sheets>
  <definedNames>
    <definedName name="_xlnm.Print_Area" localSheetId="0">Sheet3!$B$1:$K$22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5" l="1"/>
  <c r="J22" i="5" s="1"/>
  <c r="J19" i="5"/>
  <c r="J20" i="5" s="1"/>
  <c r="G18" i="5"/>
  <c r="G19" i="5" s="1"/>
  <c r="G21" i="5" s="1"/>
  <c r="D20" i="5"/>
  <c r="D22" i="5" s="1"/>
  <c r="J18" i="5"/>
  <c r="D19" i="5"/>
  <c r="D21" i="5" l="1"/>
  <c r="G20" i="5"/>
</calcChain>
</file>

<file path=xl/sharedStrings.xml><?xml version="1.0" encoding="utf-8"?>
<sst xmlns="http://schemas.openxmlformats.org/spreadsheetml/2006/main" count="30" uniqueCount="26">
  <si>
    <t>Oxygen % (FiO2)</t>
  </si>
  <si>
    <t>Journey Time (mins)</t>
  </si>
  <si>
    <t>ExpMinVol (L/min)</t>
  </si>
  <si>
    <t>O2 Flow (L/min)</t>
  </si>
  <si>
    <t>Air Flow (L/min)</t>
  </si>
  <si>
    <t>Total O2 Required (L)</t>
  </si>
  <si>
    <t>Total Air Required (L)</t>
  </si>
  <si>
    <t>Patient weight (kgs)</t>
  </si>
  <si>
    <t>Basic data</t>
  </si>
  <si>
    <t>Invasive ventilation</t>
  </si>
  <si>
    <t>Select ventilation mode</t>
  </si>
  <si>
    <t>Enter set flow (L/min)</t>
  </si>
  <si>
    <t>Enter tidal volume (ml/Kg)</t>
  </si>
  <si>
    <t>Enter ventilator rate (breaths/min)</t>
  </si>
  <si>
    <t>Non-invasive ventilation</t>
  </si>
  <si>
    <t>Inhaled Nitric Oxide</t>
  </si>
  <si>
    <t>Gas Consumption Calculator</t>
  </si>
  <si>
    <t>Cylinder Pressure (psi)</t>
  </si>
  <si>
    <t>Cylinder volume (L)</t>
  </si>
  <si>
    <t>Desired dose of inhaled Nitric Oxide (ppm)</t>
  </si>
  <si>
    <t>Total ventilator flow (L/min)</t>
  </si>
  <si>
    <t>Cyinder duration (minutes)</t>
  </si>
  <si>
    <t>Safety Check (Duration ≥ Transfer Time?)</t>
  </si>
  <si>
    <t>Hamilton ≥8kg</t>
  </si>
  <si>
    <t>Any High flow</t>
  </si>
  <si>
    <t>iNOmax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</si>
</sst>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72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1" fillId="0" borderId="1" xfId="0" applyFont="1" applyBorder="1"/>
    <xf numFmtId="0" fontId="1" fillId="3" borderId="1" xfId="0" applyFont="1" applyFill="1" applyBorder="1"/>
    <xf numFmtId="0" fontId="0" fillId="2" borderId="0" xfId="0" applyFill="1"/>
    <xf numFmtId="0" fontId="3" fillId="2" borderId="0" xfId="1" applyFill="1" applyAlignment="1"/>
    <xf numFmtId="0" fontId="1" fillId="5" borderId="1" xfId="0" applyFont="1" applyFill="1" applyBorder="1"/>
    <xf numFmtId="2" fontId="1" fillId="5" borderId="1" xfId="0" applyNumberFormat="1" applyFont="1" applyFill="1" applyBorder="1"/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4" fillId="4" borderId="0" xfId="1" applyFont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6CB7-AC43-5E41-92D9-3D9FC6EB9476}">
  <sheetPr>
    <pageSetUpPr fitToPage="1"/>
  </sheetPr>
  <dimension ref="C1:M22"/>
  <sheetViews>
    <sheetView tabSelected="1" zoomScale="61" zoomScaleNormal="61" zoomScalePageLayoutView="56" workbookViewId="0">
      <selection activeCell="K35" sqref="K35"/>
    </sheetView>
  </sheetViews>
  <sheetFormatPr baseColWidth="10" defaultRowHeight="15" x14ac:dyDescent="0.2"/>
  <cols>
    <col min="1" max="2" width="10.83203125" style="4"/>
    <col min="3" max="3" width="54" style="4" customWidth="1"/>
    <col min="4" max="4" width="24.1640625" style="4" customWidth="1"/>
    <col min="5" max="5" width="14.83203125" style="4" customWidth="1"/>
    <col min="6" max="6" width="37.33203125" style="4" customWidth="1"/>
    <col min="7" max="7" width="34" style="4" customWidth="1"/>
    <col min="8" max="8" width="10.83203125" style="4"/>
    <col min="9" max="9" width="62.33203125" style="4" bestFit="1" customWidth="1"/>
    <col min="10" max="10" width="50.6640625" style="4" customWidth="1"/>
    <col min="11" max="16384" width="10.83203125" style="4"/>
  </cols>
  <sheetData>
    <row r="1" spans="3:13" ht="16" customHeight="1" x14ac:dyDescent="0.2">
      <c r="C1" s="10" t="s">
        <v>16</v>
      </c>
      <c r="D1" s="10"/>
      <c r="E1" s="10"/>
      <c r="F1" s="10"/>
      <c r="G1" s="10"/>
      <c r="H1" s="10"/>
      <c r="I1" s="10"/>
      <c r="J1" s="10"/>
      <c r="K1" s="5"/>
      <c r="L1" s="5"/>
      <c r="M1" s="5"/>
    </row>
    <row r="2" spans="3:13" ht="16" customHeight="1" x14ac:dyDescent="0.2">
      <c r="C2" s="10"/>
      <c r="D2" s="10"/>
      <c r="E2" s="10"/>
      <c r="F2" s="10"/>
      <c r="G2" s="10"/>
      <c r="H2" s="10"/>
      <c r="I2" s="10"/>
      <c r="J2" s="10"/>
      <c r="K2" s="5"/>
      <c r="L2" s="5"/>
      <c r="M2" s="5"/>
    </row>
    <row r="3" spans="3:13" ht="16" customHeight="1" x14ac:dyDescent="0.2">
      <c r="C3" s="10"/>
      <c r="D3" s="10"/>
      <c r="E3" s="10"/>
      <c r="F3" s="10"/>
      <c r="G3" s="10"/>
      <c r="H3" s="10"/>
      <c r="I3" s="10"/>
      <c r="J3" s="10"/>
      <c r="K3" s="5"/>
      <c r="L3" s="5"/>
      <c r="M3" s="5"/>
    </row>
    <row r="4" spans="3:13" ht="16" customHeight="1" x14ac:dyDescent="0.2">
      <c r="C4" s="10"/>
      <c r="D4" s="10"/>
      <c r="E4" s="10"/>
      <c r="F4" s="10"/>
      <c r="G4" s="10"/>
      <c r="H4" s="10"/>
      <c r="I4" s="10"/>
      <c r="J4" s="10"/>
      <c r="K4" s="5"/>
      <c r="L4" s="5"/>
      <c r="M4" s="5"/>
    </row>
    <row r="5" spans="3:13" ht="16" customHeight="1" x14ac:dyDescent="0.2">
      <c r="C5" s="10"/>
      <c r="D5" s="10"/>
      <c r="E5" s="10"/>
      <c r="F5" s="10"/>
      <c r="G5" s="10"/>
      <c r="H5" s="10"/>
      <c r="I5" s="10"/>
      <c r="J5" s="10"/>
      <c r="K5" s="5"/>
      <c r="L5" s="5"/>
      <c r="M5" s="5"/>
    </row>
    <row r="6" spans="3:13" ht="16" customHeight="1" x14ac:dyDescent="0.2">
      <c r="C6" s="10"/>
      <c r="D6" s="10"/>
      <c r="E6" s="10"/>
      <c r="F6" s="10"/>
      <c r="G6" s="10"/>
      <c r="H6" s="10"/>
      <c r="I6" s="10"/>
      <c r="J6" s="10"/>
      <c r="K6" s="5"/>
      <c r="L6" s="5"/>
      <c r="M6" s="5"/>
    </row>
    <row r="9" spans="3:13" ht="26" x14ac:dyDescent="0.3">
      <c r="C9" s="1"/>
      <c r="D9" s="1"/>
      <c r="E9" s="1"/>
      <c r="F9" s="8" t="s">
        <v>8</v>
      </c>
      <c r="G9" s="9"/>
      <c r="H9" s="1"/>
      <c r="I9" s="1"/>
      <c r="J9" s="1"/>
    </row>
    <row r="10" spans="3:13" ht="26" x14ac:dyDescent="0.3">
      <c r="C10" s="1"/>
      <c r="D10" s="1"/>
      <c r="E10" s="1"/>
      <c r="F10" s="2" t="s">
        <v>7</v>
      </c>
      <c r="G10" s="3">
        <v>9</v>
      </c>
      <c r="H10" s="1"/>
      <c r="I10" s="1"/>
      <c r="J10" s="1"/>
    </row>
    <row r="11" spans="3:13" ht="26" x14ac:dyDescent="0.3">
      <c r="C11" s="1"/>
      <c r="D11" s="1"/>
      <c r="E11" s="1"/>
      <c r="F11" s="2" t="s">
        <v>0</v>
      </c>
      <c r="G11" s="3">
        <v>65</v>
      </c>
      <c r="H11" s="1"/>
      <c r="I11" s="1"/>
      <c r="J11" s="1"/>
    </row>
    <row r="12" spans="3:13" ht="26" x14ac:dyDescent="0.3">
      <c r="C12" s="1"/>
      <c r="D12" s="1"/>
      <c r="E12" s="1"/>
      <c r="F12" s="2" t="s">
        <v>1</v>
      </c>
      <c r="G12" s="3">
        <v>45</v>
      </c>
      <c r="H12" s="1"/>
      <c r="I12" s="1"/>
      <c r="J12" s="1"/>
    </row>
    <row r="13" spans="3:13" x14ac:dyDescent="0.2">
      <c r="C13" s="1"/>
      <c r="D13" s="1"/>
      <c r="E13" s="1"/>
      <c r="F13" s="1"/>
      <c r="G13" s="1"/>
      <c r="H13" s="1"/>
      <c r="I13" s="1"/>
      <c r="J13" s="1"/>
    </row>
    <row r="14" spans="3:13" x14ac:dyDescent="0.2">
      <c r="C14" s="1"/>
      <c r="D14" s="1"/>
      <c r="E14" s="1"/>
      <c r="F14" s="1"/>
      <c r="G14" s="1"/>
      <c r="H14" s="1"/>
      <c r="I14" s="1"/>
      <c r="J14" s="1"/>
    </row>
    <row r="15" spans="3:13" ht="26" x14ac:dyDescent="0.3">
      <c r="C15" s="8" t="s">
        <v>9</v>
      </c>
      <c r="D15" s="9"/>
      <c r="E15" s="1"/>
      <c r="F15" s="8" t="s">
        <v>14</v>
      </c>
      <c r="G15" s="9"/>
      <c r="H15" s="1"/>
      <c r="I15" s="8" t="s">
        <v>15</v>
      </c>
      <c r="J15" s="9"/>
    </row>
    <row r="16" spans="3:13" ht="26" x14ac:dyDescent="0.3">
      <c r="C16" s="2" t="s">
        <v>10</v>
      </c>
      <c r="D16" s="2" t="s">
        <v>23</v>
      </c>
      <c r="E16" s="1"/>
      <c r="F16" s="2" t="s">
        <v>10</v>
      </c>
      <c r="G16" s="2" t="s">
        <v>24</v>
      </c>
      <c r="H16" s="1"/>
      <c r="I16" s="3" t="s">
        <v>17</v>
      </c>
      <c r="J16" s="12">
        <v>1000</v>
      </c>
    </row>
    <row r="17" spans="3:10" ht="26" x14ac:dyDescent="0.3">
      <c r="C17" s="2" t="s">
        <v>13</v>
      </c>
      <c r="D17" s="2">
        <v>60</v>
      </c>
      <c r="E17" s="1"/>
      <c r="F17" s="2" t="s">
        <v>11</v>
      </c>
      <c r="G17" s="2">
        <v>10</v>
      </c>
      <c r="H17" s="1"/>
      <c r="I17" s="3" t="s">
        <v>19</v>
      </c>
      <c r="J17" s="12">
        <v>20</v>
      </c>
    </row>
    <row r="18" spans="3:10" ht="26" x14ac:dyDescent="0.3">
      <c r="C18" s="2" t="s">
        <v>12</v>
      </c>
      <c r="D18" s="2">
        <v>5</v>
      </c>
      <c r="E18" s="1"/>
      <c r="F18" s="6" t="s">
        <v>3</v>
      </c>
      <c r="G18" s="7">
        <f>IF(G16="Hamilton CPAP/NIV", G17*(G11-20.9)/79.1, IF(G16="Leoni - CPAP", 12*(G11-20.9)/79.1, IF(G16="Any High flow", G17*(G11-20.9)/79.1, 0)))</f>
        <v>5.5752212389380533</v>
      </c>
      <c r="H18" s="1"/>
      <c r="I18" s="6" t="s">
        <v>18</v>
      </c>
      <c r="J18" s="13">
        <f>0.18*J16</f>
        <v>180</v>
      </c>
    </row>
    <row r="19" spans="3:10" ht="26" x14ac:dyDescent="0.3">
      <c r="C19" s="6" t="s">
        <v>2</v>
      </c>
      <c r="D19" s="6">
        <f>(G10*D17*D18)/1000</f>
        <v>2.7</v>
      </c>
      <c r="E19" s="1"/>
      <c r="F19" s="6" t="s">
        <v>4</v>
      </c>
      <c r="G19" s="7">
        <f>IF(G16="Hamilton CPAP", G17-G18, IF(G16="Leoni - CPAP", 12-G18, IF(G16="Any high flow", G17-G18, 0)))</f>
        <v>4.4247787610619467</v>
      </c>
      <c r="H19" s="1"/>
      <c r="I19" s="6" t="s">
        <v>20</v>
      </c>
      <c r="J19" s="14">
        <f>IF(D16="Hamilton - Neonate", (D19*2)+3,
 IF(D16="Hamilton &lt;8kg", (D19*2)+4,
 IF(D16="Hamilton ≥8kgs", D19+4,
 IF(D16="Leoni - SIMV", D19,
 IF(D16="Leoni - HFOV", 7,
 IF(G16="Leoni - CPAP", 12,
 IF(G16="Hamilton CPAP/NIV", D19,
 IF(G16="Any High Flow", G17, ""))))))))</f>
        <v>10</v>
      </c>
    </row>
    <row r="20" spans="3:10" ht="26" x14ac:dyDescent="0.3">
      <c r="C20" s="6" t="s">
        <v>3</v>
      </c>
      <c r="D20" s="7">
        <f>IF(D16="Hamilton - Neonate", ((D19*2)+3)*(G11-20.9)/79.1, IF(D16="Hamilton &lt;8kg", ((D19*2)+4)*(G11-20.9)/79.1, IF(D16="Hamilton ≥8kg", (D19+4)*(G11-20.9)/79.1, IF(D16="Leoni - SIMV", D19*(G11-20.9)/79.1, IF(D16="Leoni - HFOV", 7*(G11-20.9)/79.1, 0)))))</f>
        <v>3.7353982300884963</v>
      </c>
      <c r="E20" s="1"/>
      <c r="F20" s="6" t="s">
        <v>5</v>
      </c>
      <c r="G20" s="7">
        <f>2*G18*G12</f>
        <v>501.76991150442478</v>
      </c>
      <c r="H20" s="1"/>
      <c r="I20" s="6" t="s">
        <v>25</v>
      </c>
      <c r="J20" s="15">
        <f>(J17*J19)/(800-J17)</f>
        <v>0.25641025641025639</v>
      </c>
    </row>
    <row r="21" spans="3:10" ht="26" x14ac:dyDescent="0.3">
      <c r="C21" s="6" t="s">
        <v>4</v>
      </c>
      <c r="D21" s="7">
        <f>IF(D16="Leoni - SIMV", D19-D20, IF(D16="Leoni - HFOV", 7-D20, 0))</f>
        <v>0</v>
      </c>
      <c r="E21" s="1"/>
      <c r="F21" s="6" t="s">
        <v>6</v>
      </c>
      <c r="G21" s="7">
        <f>2*G19*G12</f>
        <v>398.23008849557522</v>
      </c>
      <c r="H21" s="1"/>
      <c r="I21" s="6" t="s">
        <v>21</v>
      </c>
      <c r="J21" s="13">
        <f>J18/(J20)</f>
        <v>702.00000000000011</v>
      </c>
    </row>
    <row r="22" spans="3:10" ht="26" x14ac:dyDescent="0.3">
      <c r="C22" s="6" t="s">
        <v>5</v>
      </c>
      <c r="D22" s="7">
        <f>2*D20*G12</f>
        <v>336.18584070796464</v>
      </c>
      <c r="E22" s="1"/>
      <c r="F22" s="1"/>
      <c r="G22" s="1"/>
      <c r="H22" s="1"/>
      <c r="I22" s="6" t="s">
        <v>22</v>
      </c>
      <c r="J22" s="11" t="str">
        <f>IF(J21&gt;=G12, "Safe", "Unsafe")</f>
        <v>Safe</v>
      </c>
    </row>
  </sheetData>
  <mergeCells count="5">
    <mergeCell ref="C15:D15"/>
    <mergeCell ref="F15:G15"/>
    <mergeCell ref="C1:J6"/>
    <mergeCell ref="F9:G9"/>
    <mergeCell ref="I15:J15"/>
  </mergeCells>
  <dataValidations count="2">
    <dataValidation type="list" allowBlank="1" showInputMessage="1" showErrorMessage="1" sqref="G16" xr:uid="{CA6C908F-5520-E947-A999-A7A14068AFD3}">
      <formula1>"Leoni - CPAP, Hamilton CPAP/NIV, Any High flow"</formula1>
    </dataValidation>
    <dataValidation type="list" allowBlank="1" showInputMessage="1" showErrorMessage="1" sqref="D16" xr:uid="{3CE12E64-2522-EF40-A6A7-C9B8E2536D41}">
      <formula1>"Hamilton - Neonate, Hamilton &lt;8kg, Hamilton ≥8kg, Leoni - SIMV, Leoni - HFOV"</formula1>
    </dataValidation>
  </dataValidations>
  <pageMargins left="0.7" right="0.7" top="0.75" bottom="0.75" header="0.3" footer="0.3"/>
  <pageSetup paperSize="9" scale="3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Narasimha Rao</cp:lastModifiedBy>
  <cp:lastPrinted>2025-04-02T14:01:39Z</cp:lastPrinted>
  <dcterms:created xsi:type="dcterms:W3CDTF">2025-03-25T10:08:56Z</dcterms:created>
  <dcterms:modified xsi:type="dcterms:W3CDTF">2025-04-07T12:57:11Z</dcterms:modified>
</cp:coreProperties>
</file>