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/>
  <bookViews>
    <workbookView xWindow="0" yWindow="0" windowWidth="19440" windowHeight="15600" tabRatio="500"/>
  </bookViews>
  <sheets>
    <sheet name="Front Page" sheetId="1" r:id="rId1"/>
    <sheet name="Calculations" sheetId="2" state="hidden" r:id="rId2"/>
  </sheets>
  <definedNames>
    <definedName name="_xlnm._FilterDatabase" localSheetId="0" hidden="1">'Front Page'!$C$14:$H$15</definedName>
    <definedName name="_xlnm.Print_Area" localSheetId="0">'Front Page'!$B$2:$W$38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6" i="2" l="1"/>
  <c r="B14" i="2" l="1"/>
  <c r="B15" i="2" s="1"/>
  <c r="B16" i="2" s="1"/>
  <c r="B22" i="2" s="1"/>
  <c r="B10" i="2"/>
  <c r="AM56" i="2"/>
  <c r="AM55" i="2"/>
  <c r="AM54" i="2"/>
  <c r="AK56" i="2"/>
  <c r="AK55" i="2"/>
  <c r="AK54" i="2"/>
  <c r="AI56" i="2"/>
  <c r="AI55" i="2"/>
  <c r="AI54" i="2"/>
  <c r="AG56" i="2"/>
  <c r="AG55" i="2"/>
  <c r="AG54" i="2"/>
  <c r="AE56" i="2"/>
  <c r="AE55" i="2"/>
  <c r="AE54" i="2"/>
  <c r="AC56" i="2"/>
  <c r="AC55" i="2"/>
  <c r="AC54" i="2"/>
  <c r="AA56" i="2"/>
  <c r="AA55" i="2"/>
  <c r="AA54" i="2"/>
  <c r="Y56" i="2"/>
  <c r="Y55" i="2"/>
  <c r="Y54" i="2"/>
  <c r="W56" i="2"/>
  <c r="W55" i="2"/>
  <c r="W54" i="2"/>
  <c r="U56" i="2"/>
  <c r="U55" i="2"/>
  <c r="U54" i="2"/>
  <c r="S56" i="2"/>
  <c r="S55" i="2"/>
  <c r="S54" i="2"/>
  <c r="Q56" i="2"/>
  <c r="Q55" i="2"/>
  <c r="Q54" i="2"/>
  <c r="O56" i="2"/>
  <c r="O55" i="2"/>
  <c r="O54" i="2"/>
  <c r="M56" i="2"/>
  <c r="M55" i="2"/>
  <c r="M54" i="2"/>
  <c r="K56" i="2"/>
  <c r="K55" i="2"/>
  <c r="K54" i="2"/>
  <c r="I55" i="2"/>
  <c r="I54" i="2"/>
  <c r="AL50" i="2"/>
  <c r="AL49" i="2"/>
  <c r="AL48" i="2"/>
  <c r="AL47" i="2"/>
  <c r="AJ50" i="2"/>
  <c r="AJ49" i="2"/>
  <c r="AJ48" i="2"/>
  <c r="AJ47" i="2"/>
  <c r="AH50" i="2"/>
  <c r="AH49" i="2"/>
  <c r="AH48" i="2"/>
  <c r="AH47" i="2"/>
  <c r="AF50" i="2"/>
  <c r="AF49" i="2"/>
  <c r="AF48" i="2"/>
  <c r="AF47" i="2"/>
  <c r="AD50" i="2"/>
  <c r="AD49" i="2"/>
  <c r="AD48" i="2"/>
  <c r="AD47" i="2"/>
  <c r="AB50" i="2"/>
  <c r="AB49" i="2"/>
  <c r="AB48" i="2"/>
  <c r="AB47" i="2"/>
  <c r="Z50" i="2"/>
  <c r="Z49" i="2"/>
  <c r="Z48" i="2"/>
  <c r="Z47" i="2"/>
  <c r="X50" i="2"/>
  <c r="X49" i="2"/>
  <c r="X48" i="2"/>
  <c r="X47" i="2"/>
  <c r="V50" i="2"/>
  <c r="V49" i="2"/>
  <c r="V48" i="2"/>
  <c r="V47" i="2"/>
  <c r="T50" i="2"/>
  <c r="T49" i="2"/>
  <c r="T48" i="2"/>
  <c r="T47" i="2"/>
  <c r="R50" i="2"/>
  <c r="R49" i="2"/>
  <c r="R48" i="2"/>
  <c r="R47" i="2"/>
  <c r="P50" i="2"/>
  <c r="P49" i="2"/>
  <c r="P48" i="2"/>
  <c r="P47" i="2"/>
  <c r="N50" i="2"/>
  <c r="N49" i="2"/>
  <c r="N48" i="2"/>
  <c r="N47" i="2"/>
  <c r="L50" i="2"/>
  <c r="L49" i="2"/>
  <c r="L48" i="2"/>
  <c r="L47" i="2"/>
  <c r="J50" i="2"/>
  <c r="J49" i="2"/>
  <c r="J48" i="2"/>
  <c r="J47" i="2"/>
  <c r="H50" i="2"/>
  <c r="H49" i="2"/>
  <c r="H48" i="2"/>
  <c r="H47" i="2"/>
  <c r="G55" i="2"/>
  <c r="G54" i="2"/>
  <c r="F50" i="2"/>
  <c r="F49" i="2"/>
  <c r="F48" i="2"/>
  <c r="F47" i="2"/>
  <c r="F107" i="2"/>
  <c r="E107" i="2"/>
  <c r="D107" i="2"/>
  <c r="F105" i="2"/>
  <c r="E105" i="2"/>
  <c r="D105" i="2"/>
  <c r="F103" i="2"/>
  <c r="E103" i="2"/>
  <c r="D103" i="2"/>
  <c r="F101" i="2"/>
  <c r="E101" i="2"/>
  <c r="D101" i="2"/>
  <c r="F99" i="2"/>
  <c r="E99" i="2"/>
  <c r="D99" i="2"/>
  <c r="F97" i="2"/>
  <c r="E97" i="2"/>
  <c r="D97" i="2"/>
  <c r="F95" i="2"/>
  <c r="E95" i="2"/>
  <c r="D95" i="2"/>
  <c r="F93" i="2"/>
  <c r="E93" i="2"/>
  <c r="D93" i="2"/>
  <c r="F91" i="2"/>
  <c r="E91" i="2"/>
  <c r="D91" i="2"/>
  <c r="F89" i="2"/>
  <c r="E89" i="2"/>
  <c r="D89" i="2"/>
  <c r="F87" i="2"/>
  <c r="E87" i="2"/>
  <c r="D87" i="2"/>
  <c r="F83" i="2"/>
  <c r="E83" i="2"/>
  <c r="D83" i="2"/>
  <c r="F81" i="2"/>
  <c r="E81" i="2"/>
  <c r="D81" i="2"/>
  <c r="F79" i="2"/>
  <c r="E79" i="2"/>
  <c r="D79" i="2"/>
  <c r="F77" i="2"/>
  <c r="E77" i="2"/>
  <c r="D77" i="2"/>
  <c r="F75" i="2"/>
  <c r="E75" i="2"/>
  <c r="D75" i="2"/>
  <c r="D49" i="2"/>
  <c r="D48" i="2"/>
  <c r="C9" i="2"/>
  <c r="C13" i="2"/>
  <c r="N11" i="1"/>
  <c r="C14" i="2"/>
  <c r="D47" i="2"/>
  <c r="B11" i="2" l="1"/>
  <c r="B23" i="2"/>
  <c r="E25" i="1" s="1"/>
  <c r="B20" i="2"/>
  <c r="E22" i="1" s="1"/>
  <c r="B21" i="2"/>
  <c r="E23" i="1" s="1"/>
  <c r="B38" i="2"/>
  <c r="U25" i="1" s="1"/>
  <c r="B36" i="2"/>
  <c r="U23" i="1" s="1"/>
  <c r="B39" i="2"/>
  <c r="U26" i="1" s="1"/>
  <c r="B37" i="2"/>
  <c r="U24" i="1" s="1"/>
  <c r="B35" i="2"/>
  <c r="U22" i="1" s="1"/>
  <c r="E24" i="1"/>
  <c r="B24" i="2"/>
  <c r="E26" i="1" s="1"/>
  <c r="B28" i="2" l="1"/>
  <c r="B29" i="2" s="1"/>
  <c r="L24" i="1" s="1"/>
  <c r="M11" i="1"/>
  <c r="A43" i="2"/>
  <c r="G36" i="1" s="1"/>
  <c r="B30" i="2"/>
  <c r="L25" i="1" s="1"/>
  <c r="B27" i="2"/>
  <c r="L22" i="1" s="1"/>
  <c r="L23" i="1" l="1"/>
  <c r="B32" i="2"/>
  <c r="L27" i="1" s="1"/>
  <c r="N27" i="1" s="1"/>
  <c r="B31" i="2"/>
  <c r="L26" i="1" s="1"/>
  <c r="C43" i="2"/>
  <c r="B43" i="2"/>
  <c r="J36" i="1" s="1"/>
  <c r="E43" i="2"/>
  <c r="D43" i="2"/>
  <c r="N36" i="1" s="1"/>
</calcChain>
</file>

<file path=xl/sharedStrings.xml><?xml version="1.0" encoding="utf-8"?>
<sst xmlns="http://schemas.openxmlformats.org/spreadsheetml/2006/main" count="253" uniqueCount="129">
  <si>
    <t>Normal Values</t>
  </si>
  <si>
    <t>HR</t>
  </si>
  <si>
    <t>Systolic BP</t>
  </si>
  <si>
    <t>Diastolic BP</t>
  </si>
  <si>
    <t>RR</t>
  </si>
  <si>
    <t>Airway &amp; Intubation</t>
  </si>
  <si>
    <t>Central Lines, Drains, Catheters</t>
  </si>
  <si>
    <t>Length of ETT at nose</t>
  </si>
  <si>
    <t>Length of ETT at lips</t>
  </si>
  <si>
    <t>LMA</t>
  </si>
  <si>
    <t>Bougie Size</t>
  </si>
  <si>
    <t>Stylet Size</t>
  </si>
  <si>
    <t>CVC</t>
  </si>
  <si>
    <t>NG</t>
  </si>
  <si>
    <t>Urinary Catheter</t>
  </si>
  <si>
    <t>Chest Drain</t>
  </si>
  <si>
    <t>Arterial Line</t>
  </si>
  <si>
    <t>Maintenance Fluid Calculator ml/hr (5% Dextrose and 0.9% Saline)</t>
  </si>
  <si>
    <t>Use estimated weight?</t>
  </si>
  <si>
    <t>ETT Size</t>
  </si>
  <si>
    <t>SBP</t>
  </si>
  <si>
    <t>DBP</t>
  </si>
  <si>
    <t>140 (105-185)</t>
  </si>
  <si>
    <t>16 (13 - 20)</t>
  </si>
  <si>
    <t>85 (60 - 120)</t>
  </si>
  <si>
    <t>50 (40 - 60)</t>
  </si>
  <si>
    <t>135 (110 - 170)</t>
  </si>
  <si>
    <t>40 (30 - 50)</t>
  </si>
  <si>
    <t>120 (90 - 150)</t>
  </si>
  <si>
    <t>25 (21 - 32)</t>
  </si>
  <si>
    <t>24 (20 - 28)</t>
  </si>
  <si>
    <t>110 (75 - 140)</t>
  </si>
  <si>
    <t>23 (20 - 26)</t>
  </si>
  <si>
    <t>105 (70 - 135)</t>
  </si>
  <si>
    <t>22 (18 - 32)</t>
  </si>
  <si>
    <t>100 (65 - 135)</t>
  </si>
  <si>
    <t>20 (17 - 24)</t>
  </si>
  <si>
    <t>19 (16 - 23)</t>
  </si>
  <si>
    <t>90 (60 - 130)</t>
  </si>
  <si>
    <t>18 (15 - 21)</t>
  </si>
  <si>
    <t>17 (14 - 21)</t>
  </si>
  <si>
    <t>16 (12 - 19)</t>
  </si>
  <si>
    <t>15 (11 - 18)</t>
  </si>
  <si>
    <t>0.7M</t>
  </si>
  <si>
    <t>1M</t>
  </si>
  <si>
    <t>&gt;</t>
  </si>
  <si>
    <t>12M</t>
  </si>
  <si>
    <t>HR (b.p.m)</t>
  </si>
  <si>
    <t>kg</t>
  </si>
  <si>
    <t>Respiratory &amp; CVS Parameters</t>
  </si>
  <si>
    <t>Years</t>
  </si>
  <si>
    <t>mm</t>
  </si>
  <si>
    <t>NORMAL VALUES &amp; PROCEDURE CALCULATOR</t>
  </si>
  <si>
    <t>Enter Age:</t>
  </si>
  <si>
    <t>No</t>
  </si>
  <si>
    <t>Maintenance Fluid Calculator (mL/hr)</t>
  </si>
  <si>
    <t>Fr</t>
  </si>
  <si>
    <r>
      <t xml:space="preserve">Actual Weight </t>
    </r>
    <r>
      <rPr>
        <sz val="12"/>
        <color theme="1"/>
        <rFont val="Arial"/>
        <family val="2"/>
      </rPr>
      <t xml:space="preserve">(if known) </t>
    </r>
  </si>
  <si>
    <t>Months</t>
  </si>
  <si>
    <t>Yes</t>
  </si>
  <si>
    <t>cm</t>
  </si>
  <si>
    <t>Age (entered)</t>
  </si>
  <si>
    <t>Age (rounded for calculation)</t>
  </si>
  <si>
    <t>Age (convert months to years</t>
  </si>
  <si>
    <t>Years/months selected</t>
  </si>
  <si>
    <t>Age</t>
  </si>
  <si>
    <t>Estimated Weight</t>
  </si>
  <si>
    <t>Calculations</t>
  </si>
  <si>
    <t>Data input</t>
  </si>
  <si>
    <t>Weight used</t>
  </si>
  <si>
    <t>Actual Weight (kg)</t>
  </si>
  <si>
    <r>
      <t xml:space="preserve">Normal Values &amp; Procedure Calculator </t>
    </r>
    <r>
      <rPr>
        <sz val="16"/>
        <color theme="1"/>
        <rFont val="Calibri"/>
        <family val="2"/>
        <scheme val="minor"/>
      </rPr>
      <t>- Background Sheet</t>
    </r>
  </si>
  <si>
    <t>Look up tables</t>
  </si>
  <si>
    <t>(5% Dextrose, 0.9% Saline and 10mmol Potassium Chloride)</t>
  </si>
  <si>
    <t>Mean Arterial Pressure</t>
  </si>
  <si>
    <t>1/3*systeolic+2/3*diastolic</t>
  </si>
  <si>
    <t>MAP</t>
  </si>
  <si>
    <t>months</t>
  </si>
  <si>
    <t>years</t>
  </si>
  <si>
    <t>at lips</t>
  </si>
  <si>
    <t>at nose</t>
  </si>
  <si>
    <t>&lt;0.7</t>
  </si>
  <si>
    <t>Mean Arterial Pressure Calculation (1/3*SBP+2/3*DBP)</t>
  </si>
  <si>
    <t>ETT Sizes by Age (From Calculator)</t>
  </si>
  <si>
    <t>Normal Values by Age (from Calculator)</t>
  </si>
  <si>
    <t>86 (65 - 95)</t>
  </si>
  <si>
    <t>40 (20-56)</t>
  </si>
  <si>
    <t>88 (67 - 103)</t>
  </si>
  <si>
    <t>89 (67 - 103)</t>
  </si>
  <si>
    <t>91 (73 - 109)</t>
  </si>
  <si>
    <t>93 (73 - 109)</t>
  </si>
  <si>
    <t>94 (78 - 112)</t>
  </si>
  <si>
    <t>96 (78 - 112)</t>
  </si>
  <si>
    <t>98 (79 - 115)</t>
  </si>
  <si>
    <t>100 (79 - 115)</t>
  </si>
  <si>
    <t>102 (79 - 115)</t>
  </si>
  <si>
    <t>103 (85 - 119)</t>
  </si>
  <si>
    <t>105 (85 - 119)</t>
  </si>
  <si>
    <t>107 (89 - 123)</t>
  </si>
  <si>
    <t>109 (89 - 123)</t>
  </si>
  <si>
    <t>110 (94 - 128)</t>
  </si>
  <si>
    <t>110 (98 - 134)</t>
  </si>
  <si>
    <t>50 (27 - 65)</t>
  </si>
  <si>
    <t>53 (27 - 65)</t>
  </si>
  <si>
    <t>55 (34 - 72)</t>
  </si>
  <si>
    <t>57 (34 - 72)</t>
  </si>
  <si>
    <t>59 (38 - 76)</t>
  </si>
  <si>
    <t>60 (38 - 76)</t>
  </si>
  <si>
    <t>61 (38 - 76)</t>
  </si>
  <si>
    <t>61 (42 - 80)</t>
  </si>
  <si>
    <t>62 (42 - 80)</t>
  </si>
  <si>
    <t>62 (43 - 81)</t>
  </si>
  <si>
    <t>63 (43 - 81)</t>
  </si>
  <si>
    <t>64 (44 - 82)</t>
  </si>
  <si>
    <t>65 (44 - 82)</t>
  </si>
  <si>
    <t>65 (46 - 84)</t>
  </si>
  <si>
    <t>40-60</t>
  </si>
  <si>
    <t>50 - 100</t>
  </si>
  <si>
    <t>60 - 90</t>
  </si>
  <si>
    <t>65 - 95</t>
  </si>
  <si>
    <t>3M</t>
  </si>
  <si>
    <t>6M</t>
  </si>
  <si>
    <t>45 - 75</t>
  </si>
  <si>
    <t>50 - 90</t>
  </si>
  <si>
    <t>40 (27-56)</t>
  </si>
  <si>
    <t>45 (27-56)</t>
  </si>
  <si>
    <t>50 - 80</t>
  </si>
  <si>
    <t>50 - 85</t>
  </si>
  <si>
    <t>50-85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</si>
</sst>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3">
    <xf numFmtId="0" fontId="0" fillId="0" borderId="0" xfId="0"/>
    <xf numFmtId="9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5" fillId="3" borderId="0" xfId="0" applyFont="1" applyFill="1" applyBorder="1"/>
    <xf numFmtId="0" fontId="5" fillId="3" borderId="0" xfId="0" applyFont="1" applyFill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8" fillId="2" borderId="6" xfId="1" applyFont="1" applyBorder="1"/>
    <xf numFmtId="0" fontId="8" fillId="2" borderId="7" xfId="1" applyFont="1" applyBorder="1"/>
    <xf numFmtId="0" fontId="6" fillId="2" borderId="8" xfId="1" applyFont="1" applyBorder="1"/>
    <xf numFmtId="0" fontId="5" fillId="3" borderId="4" xfId="0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5" fillId="3" borderId="5" xfId="0" applyFont="1" applyFill="1" applyBorder="1"/>
    <xf numFmtId="0" fontId="6" fillId="2" borderId="14" xfId="1" applyFont="1" applyBorder="1"/>
    <xf numFmtId="0" fontId="7" fillId="3" borderId="0" xfId="0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5" fillId="4" borderId="4" xfId="0" applyFont="1" applyFill="1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/>
    <xf numFmtId="0" fontId="5" fillId="4" borderId="0" xfId="0" applyFont="1" applyFill="1" applyBorder="1"/>
    <xf numFmtId="164" fontId="6" fillId="4" borderId="0" xfId="0" applyNumberFormat="1" applyFont="1" applyFill="1" applyBorder="1" applyAlignment="1">
      <alignment horizontal="right"/>
    </xf>
    <xf numFmtId="0" fontId="5" fillId="4" borderId="5" xfId="0" applyFont="1" applyFill="1" applyBorder="1"/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5" fillId="3" borderId="6" xfId="0" applyFont="1" applyFill="1" applyBorder="1"/>
    <xf numFmtId="0" fontId="5" fillId="3" borderId="8" xfId="0" applyFont="1" applyFill="1" applyBorder="1"/>
    <xf numFmtId="0" fontId="5" fillId="3" borderId="7" xfId="0" applyFont="1" applyFill="1" applyBorder="1"/>
    <xf numFmtId="2" fontId="5" fillId="3" borderId="0" xfId="0" applyNumberFormat="1" applyFont="1" applyFill="1"/>
    <xf numFmtId="164" fontId="5" fillId="3" borderId="0" xfId="0" applyNumberFormat="1" applyFont="1" applyFill="1"/>
    <xf numFmtId="0" fontId="5" fillId="3" borderId="0" xfId="0" applyFont="1" applyFill="1" applyBorder="1" applyAlignment="1">
      <alignment vertical="top" wrapText="1"/>
    </xf>
    <xf numFmtId="1" fontId="6" fillId="3" borderId="0" xfId="0" applyNumberFormat="1" applyFont="1" applyFill="1" applyBorder="1" applyAlignment="1">
      <alignment horizontal="left"/>
    </xf>
    <xf numFmtId="0" fontId="6" fillId="3" borderId="17" xfId="0" applyFont="1" applyFill="1" applyBorder="1"/>
    <xf numFmtId="0" fontId="6" fillId="6" borderId="17" xfId="0" applyFont="1" applyFill="1" applyBorder="1"/>
    <xf numFmtId="0" fontId="6" fillId="3" borderId="26" xfId="0" applyFont="1" applyFill="1" applyBorder="1" applyAlignment="1"/>
    <xf numFmtId="1" fontId="6" fillId="6" borderId="26" xfId="0" applyNumberFormat="1" applyFont="1" applyFill="1" applyBorder="1" applyAlignment="1"/>
    <xf numFmtId="1" fontId="6" fillId="3" borderId="26" xfId="0" applyNumberFormat="1" applyFont="1" applyFill="1" applyBorder="1" applyAlignment="1"/>
    <xf numFmtId="0" fontId="6" fillId="6" borderId="27" xfId="0" applyFont="1" applyFill="1" applyBorder="1" applyAlignment="1"/>
    <xf numFmtId="0" fontId="0" fillId="0" borderId="0" xfId="0" applyFont="1"/>
    <xf numFmtId="0" fontId="6" fillId="2" borderId="2" xfId="1" applyFont="1" applyBorder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/>
    </xf>
    <xf numFmtId="0" fontId="6" fillId="0" borderId="20" xfId="0" applyFont="1" applyFill="1" applyBorder="1"/>
    <xf numFmtId="1" fontId="0" fillId="0" borderId="0" xfId="0" applyNumberFormat="1" applyAlignment="1">
      <alignment horizontal="left"/>
    </xf>
    <xf numFmtId="0" fontId="0" fillId="0" borderId="15" xfId="0" applyBorder="1"/>
    <xf numFmtId="1" fontId="6" fillId="6" borderId="17" xfId="0" applyNumberFormat="1" applyFont="1" applyFill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/>
    <xf numFmtId="0" fontId="0" fillId="0" borderId="17" xfId="0" applyFont="1" applyBorder="1" applyAlignment="1">
      <alignment horizontal="right"/>
    </xf>
    <xf numFmtId="0" fontId="0" fillId="0" borderId="17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34" xfId="0" applyBorder="1"/>
    <xf numFmtId="0" fontId="5" fillId="3" borderId="0" xfId="0" applyFont="1" applyFill="1" applyBorder="1" applyAlignment="1">
      <alignment vertical="top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6" fillId="3" borderId="0" xfId="0" applyFont="1" applyFill="1"/>
    <xf numFmtId="0" fontId="2" fillId="3" borderId="0" xfId="0" applyFont="1" applyFill="1"/>
    <xf numFmtId="0" fontId="0" fillId="0" borderId="37" xfId="0" applyBorder="1"/>
    <xf numFmtId="0" fontId="6" fillId="3" borderId="10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1" fontId="6" fillId="6" borderId="10" xfId="0" applyNumberFormat="1" applyFont="1" applyFill="1" applyBorder="1" applyAlignment="1">
      <alignment horizontal="left"/>
    </xf>
    <xf numFmtId="1" fontId="6" fillId="3" borderId="10" xfId="0" applyNumberFormat="1" applyFont="1" applyFill="1" applyBorder="1" applyAlignment="1">
      <alignment horizontal="left"/>
    </xf>
    <xf numFmtId="164" fontId="12" fillId="2" borderId="7" xfId="1" applyNumberFormat="1" applyFont="1" applyBorder="1" applyAlignment="1" applyProtection="1">
      <alignment horizontal="right"/>
      <protection locked="0"/>
    </xf>
    <xf numFmtId="164" fontId="12" fillId="2" borderId="12" xfId="1" applyNumberFormat="1" applyFont="1" applyBorder="1" applyProtection="1">
      <protection locked="0"/>
    </xf>
    <xf numFmtId="0" fontId="6" fillId="2" borderId="13" xfId="1" applyFont="1" applyBorder="1" applyAlignment="1">
      <alignment horizontal="center"/>
    </xf>
    <xf numFmtId="0" fontId="6" fillId="2" borderId="12" xfId="1" applyFont="1" applyBorder="1" applyAlignment="1">
      <alignment horizontal="center"/>
    </xf>
    <xf numFmtId="0" fontId="6" fillId="6" borderId="25" xfId="0" applyFont="1" applyFill="1" applyBorder="1" applyAlignment="1"/>
    <xf numFmtId="0" fontId="6" fillId="6" borderId="11" xfId="0" applyFont="1" applyFill="1" applyBorder="1" applyAlignment="1"/>
    <xf numFmtId="0" fontId="5" fillId="3" borderId="23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6" borderId="23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left"/>
    </xf>
    <xf numFmtId="9" fontId="5" fillId="3" borderId="16" xfId="0" applyNumberFormat="1" applyFont="1" applyFill="1" applyBorder="1" applyAlignment="1">
      <alignment horizontal="center"/>
    </xf>
    <xf numFmtId="9" fontId="5" fillId="3" borderId="15" xfId="0" applyNumberFormat="1" applyFont="1" applyFill="1" applyBorder="1" applyAlignment="1">
      <alignment horizontal="center"/>
    </xf>
    <xf numFmtId="1" fontId="6" fillId="6" borderId="19" xfId="0" applyNumberFormat="1" applyFont="1" applyFill="1" applyBorder="1" applyAlignment="1">
      <alignment horizontal="center"/>
    </xf>
    <xf numFmtId="1" fontId="6" fillId="6" borderId="20" xfId="0" applyNumberFormat="1" applyFont="1" applyFill="1" applyBorder="1" applyAlignment="1">
      <alignment horizontal="center"/>
    </xf>
    <xf numFmtId="9" fontId="5" fillId="3" borderId="17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" fontId="6" fillId="6" borderId="18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right"/>
    </xf>
    <xf numFmtId="164" fontId="6" fillId="3" borderId="24" xfId="0" applyNumberFormat="1" applyFont="1" applyFill="1" applyBorder="1" applyAlignment="1">
      <alignment horizontal="right"/>
    </xf>
    <xf numFmtId="164" fontId="6" fillId="3" borderId="10" xfId="0" applyNumberFormat="1" applyFont="1" applyFill="1" applyBorder="1" applyAlignment="1">
      <alignment horizontal="right"/>
    </xf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left"/>
    </xf>
    <xf numFmtId="0" fontId="6" fillId="6" borderId="26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3" borderId="0" xfId="1" applyFont="1" applyFill="1" applyBorder="1" applyAlignment="1">
      <alignment horizontal="center"/>
    </xf>
    <xf numFmtId="0" fontId="6" fillId="2" borderId="1" xfId="1" applyFont="1" applyBorder="1" applyAlignment="1">
      <alignment horizontal="left" vertical="center"/>
    </xf>
    <xf numFmtId="0" fontId="6" fillId="2" borderId="2" xfId="1" applyFont="1" applyBorder="1" applyAlignment="1">
      <alignment horizontal="left" vertical="center"/>
    </xf>
    <xf numFmtId="0" fontId="5" fillId="6" borderId="21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6" borderId="22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2" borderId="13" xfId="1" applyFont="1" applyBorder="1" applyAlignment="1" applyProtection="1">
      <alignment horizontal="right" vertical="center"/>
      <protection locked="0"/>
    </xf>
    <xf numFmtId="0" fontId="11" fillId="2" borderId="12" xfId="1" applyFont="1" applyBorder="1" applyAlignment="1" applyProtection="1">
      <alignment horizontal="right" vertical="center"/>
      <protection locked="0"/>
    </xf>
    <xf numFmtId="0" fontId="6" fillId="2" borderId="13" xfId="1" applyFont="1" applyBorder="1" applyAlignment="1">
      <alignment horizontal="left" vertical="center"/>
    </xf>
    <xf numFmtId="0" fontId="6" fillId="2" borderId="12" xfId="1" applyFont="1" applyBorder="1" applyAlignment="1">
      <alignment horizontal="left" vertical="center"/>
    </xf>
    <xf numFmtId="0" fontId="6" fillId="3" borderId="2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2">
    <cellStyle name="Bad" xfId="1" builtinId="27"/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>
          <bgColor theme="1" tint="0.499984740745262"/>
        </patternFill>
      </fill>
    </dxf>
    <dxf>
      <font>
        <color theme="4" tint="-0.24994659260841701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7" dropStyle="combo" dx="16" fmlaLink="Calculations!$B$13" fmlaRange="Calculations!$A$6:$A$7" sel="2" val="0"/>
</file>

<file path=xl/ctrlProps/ctrlProp2.xml><?xml version="1.0" encoding="utf-8"?>
<formControlPr xmlns="http://schemas.microsoft.com/office/spreadsheetml/2009/9/main" objectType="Drop" dropLines="57" dropStyle="combo" dx="16" fmlaLink="Calculations!$B$9" fmlaRange="Calculations!$B$6:$B$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92807</xdr:colOff>
      <xdr:row>4</xdr:row>
      <xdr:rowOff>187480</xdr:rowOff>
    </xdr:from>
    <xdr:ext cx="3577405" cy="1885405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0055" y="1061333"/>
          <a:ext cx="3577405" cy="188540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i="1">
              <a:latin typeface="Arial" charset="0"/>
              <a:ea typeface="Arial" charset="0"/>
              <a:cs typeface="Arial" charset="0"/>
            </a:rPr>
            <a:t>Affix</a:t>
          </a:r>
          <a:r>
            <a:rPr lang="en-US" sz="1100" i="1" baseline="0">
              <a:latin typeface="Arial" charset="0"/>
              <a:ea typeface="Arial" charset="0"/>
              <a:cs typeface="Arial" charset="0"/>
            </a:rPr>
            <a:t> Patient Label</a:t>
          </a:r>
          <a:endParaRPr lang="en-US" sz="1100" i="1">
            <a:latin typeface="Arial" charset="0"/>
            <a:ea typeface="Arial" charset="0"/>
            <a:cs typeface="Arial" charset="0"/>
          </a:endParaRPr>
        </a:p>
        <a:p>
          <a:r>
            <a:rPr lang="en-US" sz="1100">
              <a:latin typeface="Arial" charset="0"/>
              <a:ea typeface="Arial" charset="0"/>
              <a:cs typeface="Arial" charset="0"/>
            </a:rPr>
            <a:t>		</a:t>
          </a:r>
        </a:p>
        <a:p>
          <a:r>
            <a:rPr lang="en-US" sz="1100">
              <a:latin typeface="Arial" charset="0"/>
              <a:ea typeface="Arial" charset="0"/>
              <a:cs typeface="Arial" charset="0"/>
            </a:rPr>
            <a:t>	Date:	........................................</a:t>
          </a:r>
        </a:p>
        <a:p>
          <a:endParaRPr lang="en-US" sz="1100">
            <a:latin typeface="Arial" charset="0"/>
            <a:ea typeface="Arial" charset="0"/>
            <a:cs typeface="Arial" charset="0"/>
          </a:endParaRPr>
        </a:p>
        <a:p>
          <a:r>
            <a:rPr lang="en-US" sz="1100">
              <a:latin typeface="Arial" charset="0"/>
              <a:ea typeface="Arial" charset="0"/>
              <a:cs typeface="Arial" charset="0"/>
            </a:rPr>
            <a:t>	Name:	........................................</a:t>
          </a:r>
        </a:p>
        <a:p>
          <a:endParaRPr lang="en-US" sz="1100">
            <a:latin typeface="Arial" charset="0"/>
            <a:ea typeface="Arial" charset="0"/>
            <a:cs typeface="Arial" charset="0"/>
          </a:endParaRPr>
        </a:p>
        <a:p>
          <a:r>
            <a:rPr lang="en-US" sz="1100">
              <a:latin typeface="Arial" charset="0"/>
              <a:ea typeface="Arial" charset="0"/>
              <a:cs typeface="Arial" charset="0"/>
            </a:rPr>
            <a:t>	DOB</a:t>
          </a:r>
          <a:r>
            <a:rPr lang="en-US" sz="1100" baseline="0">
              <a:latin typeface="Arial" charset="0"/>
              <a:ea typeface="Arial" charset="0"/>
              <a:cs typeface="Arial" charset="0"/>
            </a:rPr>
            <a:t>:</a:t>
          </a:r>
          <a:r>
            <a:rPr lang="en-US" sz="1100">
              <a:latin typeface="Arial" charset="0"/>
              <a:ea typeface="Arial" charset="0"/>
              <a:cs typeface="Arial" charset="0"/>
            </a:rPr>
            <a:t>	........................................</a:t>
          </a:r>
        </a:p>
        <a:p>
          <a:endParaRPr lang="en-US" sz="1100">
            <a:latin typeface="Arial" charset="0"/>
            <a:ea typeface="Arial" charset="0"/>
            <a:cs typeface="Arial" charset="0"/>
          </a:endParaRPr>
        </a:p>
        <a:p>
          <a:r>
            <a:rPr lang="en-US" sz="1100">
              <a:latin typeface="Arial" charset="0"/>
              <a:ea typeface="Arial" charset="0"/>
              <a:cs typeface="Arial" charset="0"/>
            </a:rPr>
            <a:t>	Hosptial No.	........................................</a:t>
          </a:r>
        </a:p>
        <a:p>
          <a:endParaRPr lang="en-US" sz="1100">
            <a:latin typeface="Arial" charset="0"/>
            <a:ea typeface="Arial" charset="0"/>
            <a:cs typeface="Arial" charset="0"/>
          </a:endParaRPr>
        </a:p>
      </xdr:txBody>
    </xdr:sp>
    <xdr:clientData/>
  </xdr:oneCellAnchor>
  <xdr:twoCellAnchor editAs="oneCell">
    <xdr:from>
      <xdr:col>1</xdr:col>
      <xdr:colOff>129862</xdr:colOff>
      <xdr:row>6</xdr:row>
      <xdr:rowOff>47186</xdr:rowOff>
    </xdr:from>
    <xdr:to>
      <xdr:col>2</xdr:col>
      <xdr:colOff>369833</xdr:colOff>
      <xdr:row>12</xdr:row>
      <xdr:rowOff>122223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669" r="8702"/>
        <a:stretch/>
      </xdr:blipFill>
      <xdr:spPr>
        <a:xfrm>
          <a:off x="957110" y="1352140"/>
          <a:ext cx="950705" cy="1292063"/>
        </a:xfrm>
        <a:prstGeom prst="rect">
          <a:avLst/>
        </a:prstGeom>
      </xdr:spPr>
    </xdr:pic>
    <xdr:clientData/>
  </xdr:twoCellAnchor>
  <xdr:oneCellAnchor>
    <xdr:from>
      <xdr:col>14</xdr:col>
      <xdr:colOff>375920</xdr:colOff>
      <xdr:row>3</xdr:row>
      <xdr:rowOff>142240</xdr:rowOff>
    </xdr:from>
    <xdr:ext cx="3899213" cy="215392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93760" y="762000"/>
          <a:ext cx="3899213" cy="2153920"/>
        </a:xfrm>
        <a:prstGeom prst="rect">
          <a:avLst/>
        </a:prstGeom>
        <a:solidFill>
          <a:schemeClr val="bg2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1200">
              <a:latin typeface="Arial" charset="0"/>
              <a:ea typeface="Arial" charset="0"/>
              <a:cs typeface="Arial" charset="0"/>
            </a:rPr>
            <a:t>Select Years or Months and enter patient age. </a:t>
          </a:r>
        </a:p>
        <a:p>
          <a:r>
            <a:rPr lang="en-US" sz="1200">
              <a:latin typeface="Arial" charset="0"/>
              <a:ea typeface="Arial" charset="0"/>
              <a:cs typeface="Arial" charset="0"/>
            </a:rPr>
            <a:t>If patient</a:t>
          </a:r>
          <a:r>
            <a:rPr lang="en-US" sz="1200" baseline="0">
              <a:latin typeface="Arial" charset="0"/>
              <a:ea typeface="Arial" charset="0"/>
              <a:cs typeface="Arial" charset="0"/>
            </a:rPr>
            <a:t> </a:t>
          </a:r>
          <a:r>
            <a:rPr lang="en-US" sz="1200">
              <a:latin typeface="Arial" charset="0"/>
              <a:ea typeface="Arial" charset="0"/>
              <a:cs typeface="Arial" charset="0"/>
            </a:rPr>
            <a:t>weight is known, first select "No" in the "Use estimated weight" box, then directly enter the 'Actual</a:t>
          </a:r>
          <a:r>
            <a:rPr lang="en-US" sz="1200" baseline="0">
              <a:latin typeface="Arial" charset="0"/>
              <a:ea typeface="Arial" charset="0"/>
              <a:cs typeface="Arial" charset="0"/>
            </a:rPr>
            <a:t> </a:t>
          </a:r>
          <a:r>
            <a:rPr lang="en-US" sz="1200">
              <a:latin typeface="Arial" charset="0"/>
              <a:ea typeface="Arial" charset="0"/>
              <a:cs typeface="Arial" charset="0"/>
            </a:rPr>
            <a:t>Weight' and press enter.</a:t>
          </a:r>
        </a:p>
        <a:p>
          <a:endParaRPr lang="en-US" sz="1200" b="1">
            <a:solidFill>
              <a:srgbClr val="FF0000"/>
            </a:solidFill>
            <a:latin typeface="Arial" charset="0"/>
            <a:ea typeface="Arial" charset="0"/>
            <a:cs typeface="Arial" charset="0"/>
          </a:endParaRPr>
        </a:p>
        <a:p>
          <a:r>
            <a:rPr lang="en-US" sz="1200" b="1">
              <a:solidFill>
                <a:srgbClr val="FF0000"/>
              </a:solidFill>
              <a:latin typeface="Arial" charset="0"/>
              <a:ea typeface="Arial" charset="0"/>
              <a:cs typeface="Arial" charset="0"/>
            </a:rPr>
            <a:t>NOTE: These are approximate values intended to be used as a guide. Use clinical judgement.</a:t>
          </a:r>
        </a:p>
        <a:p>
          <a:endParaRPr lang="en-US" sz="1200" b="1">
            <a:solidFill>
              <a:srgbClr val="FF0000"/>
            </a:solidFill>
            <a:latin typeface="Arial" charset="0"/>
            <a:ea typeface="Arial" charset="0"/>
            <a:cs typeface="Arial" charset="0"/>
          </a:endParaRPr>
        </a:p>
        <a:p>
          <a:r>
            <a:rPr lang="en-US" sz="1200" b="1">
              <a:solidFill>
                <a:srgbClr val="FF0000"/>
              </a:solidFill>
              <a:latin typeface="Arial" charset="0"/>
              <a:ea typeface="Arial" charset="0"/>
              <a:cs typeface="Arial" charset="0"/>
            </a:rPr>
            <a:t>NOT</a:t>
          </a:r>
          <a:r>
            <a:rPr lang="en-US" sz="1200" b="1" baseline="0">
              <a:solidFill>
                <a:srgbClr val="FF0000"/>
              </a:solidFill>
              <a:latin typeface="Arial" charset="0"/>
              <a:ea typeface="Arial" charset="0"/>
              <a:cs typeface="Arial" charset="0"/>
            </a:rPr>
            <a:t> for use in pre-term babies.</a:t>
          </a:r>
          <a:endParaRPr lang="en-US" sz="1200" b="1">
            <a:solidFill>
              <a:srgbClr val="FF0000"/>
            </a:solidFill>
            <a:latin typeface="Arial" charset="0"/>
            <a:ea typeface="Arial" charset="0"/>
            <a:cs typeface="Arial" charset="0"/>
          </a:endParaRPr>
        </a:p>
        <a:p>
          <a:endParaRPr lang="en-US" sz="1200" b="1">
            <a:solidFill>
              <a:srgbClr val="FF0000"/>
            </a:solidFill>
            <a:latin typeface="Arial" charset="0"/>
            <a:ea typeface="Arial" charset="0"/>
            <a:cs typeface="Arial" charset="0"/>
          </a:endParaRPr>
        </a:p>
        <a:p>
          <a:r>
            <a:rPr lang="en-US" sz="1200" b="1">
              <a:solidFill>
                <a:srgbClr val="FF0000"/>
              </a:solidFill>
              <a:latin typeface="Arial" charset="0"/>
              <a:ea typeface="Arial" charset="0"/>
              <a:cs typeface="Arial" charset="0"/>
            </a:rPr>
            <a:t>Always</a:t>
          </a:r>
          <a:r>
            <a:rPr lang="en-US" sz="1200" b="1" baseline="0">
              <a:solidFill>
                <a:srgbClr val="FF0000"/>
              </a:solidFill>
              <a:latin typeface="Arial" charset="0"/>
              <a:ea typeface="Arial" charset="0"/>
              <a:cs typeface="Arial" charset="0"/>
            </a:rPr>
            <a:t> check ETT position on x-ray. Aim T2-T3.</a:t>
          </a:r>
          <a:endParaRPr lang="en-US" sz="1200" b="1">
            <a:solidFill>
              <a:srgbClr val="FF0000"/>
            </a:solidFill>
            <a:latin typeface="Arial" charset="0"/>
            <a:ea typeface="Arial" charset="0"/>
            <a:cs typeface="Arial" charset="0"/>
          </a:endParaRPr>
        </a:p>
        <a:p>
          <a:endParaRPr lang="en-US" sz="1200" b="1">
            <a:solidFill>
              <a:srgbClr val="FF0000"/>
            </a:solidFill>
            <a:latin typeface="Arial" charset="0"/>
            <a:ea typeface="Arial" charset="0"/>
            <a:cs typeface="Arial" charset="0"/>
          </a:endParaRPr>
        </a:p>
        <a:p>
          <a:endParaRPr lang="en-US" sz="1200" b="1">
            <a:solidFill>
              <a:srgbClr val="FF0000"/>
            </a:solidFill>
            <a:latin typeface="Arial" charset="0"/>
            <a:ea typeface="Arial" charset="0"/>
            <a:cs typeface="Arial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200025</xdr:rowOff>
        </xdr:from>
        <xdr:to>
          <xdr:col>14</xdr:col>
          <xdr:colOff>28575</xdr:colOff>
          <xdr:row>8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85725</xdr:rowOff>
        </xdr:from>
        <xdr:to>
          <xdr:col>14</xdr:col>
          <xdr:colOff>38100</xdr:colOff>
          <xdr:row>10</xdr:row>
          <xdr:rowOff>9525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ookup_age" displayName="lookup_age" ref="A5:A7" totalsRowShown="0" headerRowDxfId="1">
  <autoFilter ref="A5:A7"/>
  <tableColumns count="1">
    <tableColumn id="1" name="Ag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Estimated_Weight" displayName="Estimated_Weight" ref="B5:B7" totalsRowShown="0" headerRowDxfId="0">
  <autoFilter ref="B5:B7"/>
  <tableColumns count="1">
    <tableColumn id="1" name="Estimated Weigh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Z50"/>
  <sheetViews>
    <sheetView tabSelected="1" zoomScaleNormal="100" zoomScalePageLayoutView="125" workbookViewId="0">
      <selection activeCell="M13" sqref="M13"/>
    </sheetView>
  </sheetViews>
  <sheetFormatPr defaultColWidth="10.875" defaultRowHeight="15" x14ac:dyDescent="0.2"/>
  <cols>
    <col min="1" max="1" width="10.875" style="9"/>
    <col min="2" max="2" width="9.375" style="9" customWidth="1"/>
    <col min="3" max="3" width="15.125" style="9" customWidth="1"/>
    <col min="4" max="4" width="7" style="9" customWidth="1"/>
    <col min="5" max="5" width="14.5" style="9" customWidth="1"/>
    <col min="6" max="6" width="3.375" style="9" customWidth="1"/>
    <col min="7" max="7" width="6.875" style="9" customWidth="1"/>
    <col min="8" max="8" width="5.375" style="9" customWidth="1"/>
    <col min="9" max="9" width="7.875" style="9" customWidth="1"/>
    <col min="10" max="12" width="4.875" style="9" customWidth="1"/>
    <col min="13" max="13" width="6.375" style="9" customWidth="1"/>
    <col min="14" max="14" width="5.5" style="9" customWidth="1"/>
    <col min="15" max="15" width="6.875" style="9" customWidth="1"/>
    <col min="16" max="16" width="4.875" style="9" customWidth="1"/>
    <col min="17" max="17" width="5.375" style="9" customWidth="1"/>
    <col min="18" max="18" width="2.875" style="9" customWidth="1"/>
    <col min="19" max="19" width="10.5" style="9" customWidth="1"/>
    <col min="20" max="20" width="4.125" style="9" customWidth="1"/>
    <col min="21" max="21" width="7.5" style="9" customWidth="1"/>
    <col min="22" max="22" width="5.125" style="9" customWidth="1"/>
    <col min="23" max="23" width="9.5" style="9" customWidth="1"/>
    <col min="24" max="25" width="10.875" style="9"/>
    <col min="26" max="26" width="10.875" style="9" customWidth="1"/>
    <col min="27" max="16384" width="10.875" style="9"/>
  </cols>
  <sheetData>
    <row r="1" spans="2:26" ht="15.75" thickBot="1" x14ac:dyDescent="0.25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2:26" x14ac:dyDescent="0.2">
      <c r="B2" s="143" t="s">
        <v>52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5"/>
    </row>
    <row r="3" spans="2:26" ht="15.75" thickBot="1" x14ac:dyDescent="0.25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8"/>
    </row>
    <row r="4" spans="2:26" ht="18" x14ac:dyDescent="0.2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6" ht="18" x14ac:dyDescent="0.2"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</row>
    <row r="6" spans="2:26" ht="15.75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</row>
    <row r="7" spans="2:26" ht="16.5" thickBot="1" x14ac:dyDescent="0.3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8"/>
      <c r="R7" s="8"/>
      <c r="S7" s="8"/>
      <c r="T7" s="8"/>
      <c r="U7" s="8"/>
      <c r="V7" s="8"/>
      <c r="W7" s="12"/>
      <c r="Y7" s="76"/>
    </row>
    <row r="8" spans="2:26" ht="21.95" customHeight="1" thickBot="1" x14ac:dyDescent="0.3">
      <c r="B8" s="10"/>
      <c r="C8" s="8"/>
      <c r="D8" s="8"/>
      <c r="E8" s="8"/>
      <c r="F8" s="8"/>
      <c r="G8" s="39"/>
      <c r="H8" s="151" t="s">
        <v>53</v>
      </c>
      <c r="I8" s="152"/>
      <c r="J8" s="151"/>
      <c r="K8" s="149"/>
      <c r="L8" s="150"/>
      <c r="M8" s="136"/>
      <c r="N8" s="136"/>
      <c r="O8" s="8"/>
      <c r="P8" s="8"/>
      <c r="Q8" s="8"/>
      <c r="R8" s="8"/>
      <c r="S8" s="8"/>
      <c r="T8" s="8"/>
      <c r="U8" s="8"/>
      <c r="V8" s="8"/>
      <c r="W8" s="12"/>
      <c r="Y8" s="78"/>
      <c r="Z8" s="78"/>
    </row>
    <row r="9" spans="2:26" ht="8.1" customHeight="1" thickBot="1" x14ac:dyDescent="0.3">
      <c r="B9" s="10"/>
      <c r="C9" s="8"/>
      <c r="D9" s="8"/>
      <c r="E9" s="8"/>
      <c r="F9" s="8"/>
      <c r="G9" s="3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2"/>
    </row>
    <row r="10" spans="2:26" ht="21.95" customHeight="1" x14ac:dyDescent="0.25">
      <c r="B10" s="10"/>
      <c r="C10" s="8"/>
      <c r="D10" s="8"/>
      <c r="E10" s="8"/>
      <c r="F10" s="8"/>
      <c r="G10" s="39"/>
      <c r="H10" s="137" t="s">
        <v>18</v>
      </c>
      <c r="I10" s="138"/>
      <c r="J10" s="138"/>
      <c r="K10" s="138"/>
      <c r="L10" s="48"/>
      <c r="M10" s="136"/>
      <c r="N10" s="136"/>
      <c r="O10" s="8"/>
      <c r="P10" s="8"/>
      <c r="Q10" s="8"/>
      <c r="R10" s="8"/>
      <c r="S10" s="8"/>
      <c r="T10" s="8"/>
      <c r="U10" s="8"/>
      <c r="V10" s="8"/>
      <c r="W10" s="12"/>
      <c r="Y10" s="76"/>
      <c r="Z10" s="78"/>
    </row>
    <row r="11" spans="2:26" ht="21" thickBot="1" x14ac:dyDescent="0.35">
      <c r="B11" s="10"/>
      <c r="C11" s="8"/>
      <c r="D11" s="8"/>
      <c r="E11" s="8"/>
      <c r="F11" s="8"/>
      <c r="G11" s="39"/>
      <c r="H11" s="13"/>
      <c r="I11" s="14"/>
      <c r="J11" s="14"/>
      <c r="K11" s="14"/>
      <c r="L11" s="14"/>
      <c r="M11" s="85">
        <f>IF(Calculations!B9=1,Calculations!B11,"Please enter Actual Weight")</f>
        <v>4</v>
      </c>
      <c r="N11" s="15" t="str">
        <f>IF(Calculations!B9=1,"kg","")</f>
        <v>kg</v>
      </c>
      <c r="O11" s="8"/>
      <c r="P11" s="8"/>
      <c r="Q11" s="8"/>
      <c r="R11" s="8"/>
      <c r="S11" s="8"/>
      <c r="T11" s="8"/>
      <c r="U11" s="8"/>
      <c r="V11" s="8"/>
      <c r="W11" s="12"/>
      <c r="Y11" s="78"/>
      <c r="Z11" s="78"/>
    </row>
    <row r="12" spans="2:26" ht="3.95" customHeight="1" thickBot="1" x14ac:dyDescent="0.3">
      <c r="B12" s="16"/>
      <c r="C12" s="8"/>
      <c r="D12" s="8"/>
      <c r="E12" s="8"/>
      <c r="F12" s="8"/>
      <c r="G12" s="39"/>
      <c r="H12" s="17"/>
      <c r="I12" s="17"/>
      <c r="J12" s="17"/>
      <c r="K12" s="18"/>
      <c r="L12" s="18"/>
      <c r="M12" s="18"/>
      <c r="N12" s="18"/>
      <c r="O12" s="19"/>
      <c r="P12" s="19"/>
      <c r="Q12" s="17"/>
      <c r="R12" s="17"/>
      <c r="S12" s="8"/>
      <c r="T12" s="8"/>
      <c r="U12" s="8"/>
      <c r="V12" s="8"/>
      <c r="W12" s="20"/>
      <c r="Z12" s="78"/>
    </row>
    <row r="13" spans="2:26" ht="21" thickBot="1" x14ac:dyDescent="0.35">
      <c r="B13" s="16"/>
      <c r="C13" s="8"/>
      <c r="D13" s="8"/>
      <c r="E13" s="8"/>
      <c r="F13" s="8"/>
      <c r="G13" s="39"/>
      <c r="H13" s="87" t="s">
        <v>57</v>
      </c>
      <c r="I13" s="88"/>
      <c r="J13" s="88"/>
      <c r="K13" s="88"/>
      <c r="L13" s="88"/>
      <c r="M13" s="86"/>
      <c r="N13" s="21" t="s">
        <v>48</v>
      </c>
      <c r="O13" s="8"/>
      <c r="P13" s="8"/>
      <c r="Q13" s="8"/>
      <c r="R13" s="8"/>
      <c r="S13" s="8"/>
      <c r="T13" s="8"/>
      <c r="U13" s="8"/>
      <c r="V13" s="8"/>
      <c r="W13" s="20"/>
      <c r="Y13" s="78"/>
      <c r="Z13" s="78"/>
    </row>
    <row r="14" spans="2:26" x14ac:dyDescent="0.2">
      <c r="B14" s="16"/>
      <c r="C14" s="8"/>
      <c r="D14" s="8"/>
      <c r="E14" s="8"/>
      <c r="F14" s="8"/>
      <c r="G14" s="39"/>
      <c r="H14" s="75"/>
      <c r="I14" s="39"/>
      <c r="J14" s="39"/>
      <c r="K14" s="39"/>
      <c r="L14" s="39"/>
      <c r="M14" s="39"/>
      <c r="N14" s="39"/>
      <c r="O14" s="39"/>
      <c r="P14" s="39"/>
      <c r="Q14" s="8"/>
      <c r="R14" s="8"/>
      <c r="S14" s="8"/>
      <c r="T14" s="8"/>
      <c r="U14" s="8"/>
      <c r="V14" s="8"/>
      <c r="W14" s="20"/>
      <c r="Y14" s="78"/>
      <c r="Z14" s="78"/>
    </row>
    <row r="15" spans="2:26" ht="15.75" x14ac:dyDescent="0.25">
      <c r="B15" s="16"/>
      <c r="C15" s="8"/>
      <c r="D15" s="8"/>
      <c r="E15" s="8"/>
      <c r="F15" s="8"/>
      <c r="G15" s="8"/>
      <c r="H15" s="79"/>
      <c r="I15" s="7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0"/>
      <c r="Y15" s="78"/>
      <c r="Z15" s="78"/>
    </row>
    <row r="16" spans="2:26" ht="15.75" x14ac:dyDescent="0.25">
      <c r="B16" s="16"/>
      <c r="C16" s="22"/>
      <c r="D16" s="18"/>
      <c r="E16" s="18"/>
      <c r="F16" s="18"/>
      <c r="G16" s="8"/>
      <c r="H16" s="79"/>
      <c r="I16" s="79"/>
      <c r="J16" s="23"/>
      <c r="K16" s="23"/>
      <c r="L16" s="23"/>
      <c r="M16" s="18"/>
      <c r="N16" s="18"/>
      <c r="O16" s="8"/>
      <c r="P16" s="8"/>
      <c r="Q16" s="8"/>
      <c r="R16" s="8"/>
      <c r="S16" s="8"/>
      <c r="T16" s="8"/>
      <c r="U16" s="8"/>
      <c r="V16" s="8"/>
      <c r="W16" s="20"/>
      <c r="Y16" s="78"/>
      <c r="Z16" s="78"/>
    </row>
    <row r="17" spans="2:23" ht="3" customHeight="1" x14ac:dyDescent="0.25">
      <c r="B17" s="24"/>
      <c r="C17" s="25"/>
      <c r="D17" s="26"/>
      <c r="E17" s="26"/>
      <c r="F17" s="26"/>
      <c r="G17" s="27"/>
      <c r="H17" s="27"/>
      <c r="I17" s="27"/>
      <c r="J17" s="28"/>
      <c r="K17" s="28"/>
      <c r="L17" s="28"/>
      <c r="M17" s="26"/>
      <c r="N17" s="26"/>
      <c r="O17" s="27"/>
      <c r="P17" s="27"/>
      <c r="Q17" s="27"/>
      <c r="R17" s="27"/>
      <c r="S17" s="27"/>
      <c r="T17" s="27"/>
      <c r="U17" s="27"/>
      <c r="V17" s="27"/>
      <c r="W17" s="29"/>
    </row>
    <row r="18" spans="2:23" x14ac:dyDescent="0.2">
      <c r="B18" s="1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0"/>
    </row>
    <row r="19" spans="2:23" ht="16.5" thickBot="1" x14ac:dyDescent="0.3">
      <c r="B19" s="16"/>
      <c r="C19" s="8"/>
      <c r="D19" s="8"/>
      <c r="E19" s="8"/>
      <c r="F19" s="8"/>
      <c r="G19" s="8"/>
      <c r="H19" s="79"/>
      <c r="I19" s="7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0"/>
    </row>
    <row r="20" spans="2:23" x14ac:dyDescent="0.2">
      <c r="B20" s="16"/>
      <c r="C20" s="109" t="s">
        <v>49</v>
      </c>
      <c r="D20" s="110"/>
      <c r="E20" s="111"/>
      <c r="F20" s="8"/>
      <c r="G20" s="8"/>
      <c r="H20" s="109" t="s">
        <v>5</v>
      </c>
      <c r="I20" s="110"/>
      <c r="J20" s="110"/>
      <c r="K20" s="110"/>
      <c r="L20" s="110"/>
      <c r="M20" s="110"/>
      <c r="N20" s="110"/>
      <c r="O20" s="111"/>
      <c r="P20" s="8"/>
      <c r="Q20" s="8"/>
      <c r="R20" s="109" t="s">
        <v>6</v>
      </c>
      <c r="S20" s="110"/>
      <c r="T20" s="110"/>
      <c r="U20" s="110"/>
      <c r="V20" s="111"/>
      <c r="W20" s="20"/>
    </row>
    <row r="21" spans="2:23" x14ac:dyDescent="0.2">
      <c r="B21" s="16"/>
      <c r="C21" s="112"/>
      <c r="D21" s="113"/>
      <c r="E21" s="114"/>
      <c r="F21" s="8"/>
      <c r="G21" s="8"/>
      <c r="H21" s="112"/>
      <c r="I21" s="113"/>
      <c r="J21" s="113"/>
      <c r="K21" s="113"/>
      <c r="L21" s="113"/>
      <c r="M21" s="113"/>
      <c r="N21" s="113"/>
      <c r="O21" s="114"/>
      <c r="P21" s="8"/>
      <c r="Q21" s="8"/>
      <c r="R21" s="112"/>
      <c r="S21" s="113"/>
      <c r="T21" s="113"/>
      <c r="U21" s="113"/>
      <c r="V21" s="114"/>
      <c r="W21" s="20"/>
    </row>
    <row r="22" spans="2:23" ht="15.75" x14ac:dyDescent="0.25">
      <c r="B22" s="16"/>
      <c r="C22" s="127" t="s">
        <v>47</v>
      </c>
      <c r="D22" s="128"/>
      <c r="E22" s="41" t="str">
        <f>Calculations!B20</f>
        <v>140 (105-185)</v>
      </c>
      <c r="F22" s="18"/>
      <c r="G22" s="8"/>
      <c r="H22" s="91" t="s">
        <v>19</v>
      </c>
      <c r="I22" s="92"/>
      <c r="J22" s="92"/>
      <c r="K22" s="93"/>
      <c r="L22" s="134">
        <f>Calculations!B27</f>
        <v>3.5</v>
      </c>
      <c r="M22" s="135"/>
      <c r="N22" s="81" t="s">
        <v>51</v>
      </c>
      <c r="O22" s="43"/>
      <c r="P22" s="31"/>
      <c r="Q22" s="8"/>
      <c r="R22" s="91" t="s">
        <v>12</v>
      </c>
      <c r="S22" s="92"/>
      <c r="T22" s="93"/>
      <c r="U22" s="123" t="str">
        <f>Calculations!B35</f>
        <v>4.5Fr or 5Fr</v>
      </c>
      <c r="V22" s="124"/>
      <c r="W22" s="20"/>
    </row>
    <row r="23" spans="2:23" ht="15.75" x14ac:dyDescent="0.25">
      <c r="B23" s="16"/>
      <c r="C23" s="129" t="s">
        <v>2</v>
      </c>
      <c r="D23" s="130"/>
      <c r="E23" s="42" t="str">
        <f>Calculations!B21</f>
        <v>86 (65 - 95)</v>
      </c>
      <c r="F23" s="8"/>
      <c r="G23" s="8"/>
      <c r="H23" s="94" t="s">
        <v>8</v>
      </c>
      <c r="I23" s="95"/>
      <c r="J23" s="95"/>
      <c r="K23" s="96"/>
      <c r="L23" s="115">
        <f>Calculations!B28</f>
        <v>10</v>
      </c>
      <c r="M23" s="115"/>
      <c r="N23" s="83" t="s">
        <v>60</v>
      </c>
      <c r="O23" s="44"/>
      <c r="P23" s="8"/>
      <c r="Q23" s="8"/>
      <c r="R23" s="94" t="s">
        <v>13</v>
      </c>
      <c r="S23" s="95"/>
      <c r="T23" s="96"/>
      <c r="U23" s="121" t="str">
        <f>Calculations!B36</f>
        <v>6Fr</v>
      </c>
      <c r="V23" s="122"/>
      <c r="W23" s="20"/>
    </row>
    <row r="24" spans="2:23" ht="15.75" x14ac:dyDescent="0.25">
      <c r="B24" s="16"/>
      <c r="C24" s="127" t="s">
        <v>3</v>
      </c>
      <c r="D24" s="128"/>
      <c r="E24" s="41" t="str">
        <f>Calculations!B22</f>
        <v>40 (20-56)</v>
      </c>
      <c r="F24" s="18"/>
      <c r="G24" s="8"/>
      <c r="H24" s="91" t="s">
        <v>7</v>
      </c>
      <c r="I24" s="92"/>
      <c r="J24" s="92"/>
      <c r="K24" s="93"/>
      <c r="L24" s="116">
        <f>Calculations!B29</f>
        <v>12</v>
      </c>
      <c r="M24" s="117"/>
      <c r="N24" s="84" t="s">
        <v>60</v>
      </c>
      <c r="O24" s="45"/>
      <c r="P24" s="40"/>
      <c r="Q24" s="8"/>
      <c r="R24" s="91" t="s">
        <v>14</v>
      </c>
      <c r="S24" s="92"/>
      <c r="T24" s="93"/>
      <c r="U24" s="123" t="str">
        <f>Calculations!B37</f>
        <v>6Fr</v>
      </c>
      <c r="V24" s="124"/>
      <c r="W24" s="20"/>
    </row>
    <row r="25" spans="2:23" ht="15.75" x14ac:dyDescent="0.25">
      <c r="B25" s="16"/>
      <c r="C25" s="94" t="s">
        <v>74</v>
      </c>
      <c r="D25" s="96"/>
      <c r="E25" s="58" t="str">
        <f>Calculations!B23</f>
        <v>40-60</v>
      </c>
      <c r="F25"/>
      <c r="G25" s="8"/>
      <c r="H25" s="94" t="s">
        <v>9</v>
      </c>
      <c r="I25" s="95"/>
      <c r="J25" s="95"/>
      <c r="K25" s="96"/>
      <c r="L25" s="118" t="str">
        <f>Calculations!B30</f>
        <v>Size 1, up to 4ml</v>
      </c>
      <c r="M25" s="119"/>
      <c r="N25" s="119"/>
      <c r="O25" s="120"/>
      <c r="P25" s="8"/>
      <c r="Q25" s="8"/>
      <c r="R25" s="94" t="s">
        <v>15</v>
      </c>
      <c r="S25" s="95"/>
      <c r="T25" s="96"/>
      <c r="U25" s="121" t="str">
        <f>Calculations!B38</f>
        <v>8Fr</v>
      </c>
      <c r="V25" s="122"/>
      <c r="W25" s="20"/>
    </row>
    <row r="26" spans="2:23" ht="16.5" thickBot="1" x14ac:dyDescent="0.3">
      <c r="B26" s="16"/>
      <c r="C26" s="125" t="s">
        <v>4</v>
      </c>
      <c r="D26" s="126"/>
      <c r="E26" s="55" t="str">
        <f>Calculations!B24</f>
        <v>50 (40 - 60)</v>
      </c>
      <c r="F26" s="8"/>
      <c r="G26" s="8"/>
      <c r="H26" s="91" t="s">
        <v>10</v>
      </c>
      <c r="I26" s="92"/>
      <c r="J26" s="92"/>
      <c r="K26" s="93"/>
      <c r="L26" s="134">
        <f>Calculations!B31</f>
        <v>5</v>
      </c>
      <c r="M26" s="135"/>
      <c r="N26" s="81" t="s">
        <v>56</v>
      </c>
      <c r="O26" s="43"/>
      <c r="P26" s="31"/>
      <c r="Q26" s="8"/>
      <c r="R26" s="131" t="s">
        <v>16</v>
      </c>
      <c r="S26" s="132"/>
      <c r="T26" s="133"/>
      <c r="U26" s="153" t="str">
        <f>Calculations!B39</f>
        <v>24G</v>
      </c>
      <c r="V26" s="154"/>
      <c r="W26" s="20"/>
    </row>
    <row r="27" spans="2:23" ht="16.5" thickBot="1" x14ac:dyDescent="0.3">
      <c r="B27" s="16"/>
      <c r="C27" s="8"/>
      <c r="D27" s="8"/>
      <c r="E27" s="8"/>
      <c r="F27" s="8"/>
      <c r="G27" s="8"/>
      <c r="H27" s="139" t="s">
        <v>11</v>
      </c>
      <c r="I27" s="140"/>
      <c r="J27" s="140"/>
      <c r="K27" s="141"/>
      <c r="L27" s="89">
        <f>Calculations!B32</f>
        <v>2</v>
      </c>
      <c r="M27" s="90"/>
      <c r="N27" s="82" t="str">
        <f>IF(L27="No Stylet","","mm")</f>
        <v>mm</v>
      </c>
      <c r="O27" s="46"/>
      <c r="P27"/>
      <c r="Q27" s="8"/>
      <c r="R27" s="8"/>
      <c r="S27" s="8"/>
      <c r="T27" s="8"/>
      <c r="U27" s="8"/>
      <c r="V27" s="8"/>
      <c r="W27" s="20"/>
    </row>
    <row r="28" spans="2:23" x14ac:dyDescent="0.2">
      <c r="B28" s="16"/>
      <c r="C28" s="76"/>
      <c r="D28" s="8"/>
      <c r="E28" s="8"/>
      <c r="F28" s="8"/>
      <c r="G28" s="8"/>
      <c r="H28" s="77"/>
      <c r="I28" s="77"/>
      <c r="J28" s="30"/>
      <c r="K28" s="30"/>
      <c r="L28" s="30"/>
      <c r="M28" s="30"/>
      <c r="N28" s="30"/>
      <c r="O28" s="30"/>
      <c r="P28" s="8"/>
      <c r="Q28" s="8"/>
      <c r="R28" s="8"/>
      <c r="S28" s="8"/>
      <c r="T28" s="8"/>
      <c r="U28" s="8"/>
      <c r="V28" s="8"/>
      <c r="W28" s="20"/>
    </row>
    <row r="29" spans="2:23" ht="15.75" x14ac:dyDescent="0.25">
      <c r="B29" s="16"/>
      <c r="C29" s="76"/>
      <c r="D29" s="8"/>
      <c r="E29" s="8"/>
      <c r="F29" s="8"/>
      <c r="G29" s="8"/>
      <c r="H29" s="30"/>
      <c r="I29" s="30"/>
      <c r="J29" s="30"/>
      <c r="K29" s="30"/>
      <c r="L29" s="30"/>
      <c r="M29" s="31"/>
      <c r="N29" s="31"/>
      <c r="O29" s="31"/>
      <c r="P29" s="31"/>
      <c r="Q29" s="8"/>
      <c r="R29" s="8"/>
      <c r="S29" s="8"/>
      <c r="T29" s="8"/>
      <c r="U29" s="8"/>
      <c r="V29" s="8"/>
      <c r="W29" s="20"/>
    </row>
    <row r="30" spans="2:23" ht="3" customHeight="1" x14ac:dyDescent="0.25">
      <c r="B30" s="24"/>
      <c r="C30" s="27"/>
      <c r="D30" s="27"/>
      <c r="E30" s="27"/>
      <c r="F30" s="27"/>
      <c r="G30" s="27"/>
      <c r="H30" s="32"/>
      <c r="I30" s="32"/>
      <c r="J30" s="32"/>
      <c r="K30" s="32"/>
      <c r="L30" s="32"/>
      <c r="M30" s="33"/>
      <c r="N30" s="33"/>
      <c r="O30" s="33"/>
      <c r="P30" s="33"/>
      <c r="Q30" s="27"/>
      <c r="R30" s="27"/>
      <c r="S30" s="27"/>
      <c r="T30" s="27"/>
      <c r="U30" s="27"/>
      <c r="V30" s="27"/>
      <c r="W30" s="29"/>
    </row>
    <row r="31" spans="2:23" x14ac:dyDescent="0.2">
      <c r="B31" s="16"/>
      <c r="C31" s="7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20"/>
    </row>
    <row r="32" spans="2:23" ht="15.75" thickBot="1" x14ac:dyDescent="0.25">
      <c r="B32" s="1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0"/>
    </row>
    <row r="33" spans="2:23" ht="15.75" customHeight="1" x14ac:dyDescent="0.25">
      <c r="B33" s="16"/>
      <c r="C33" s="8"/>
      <c r="D33" s="8"/>
      <c r="E33" s="8"/>
      <c r="F33" s="8"/>
      <c r="G33" s="102" t="s">
        <v>55</v>
      </c>
      <c r="H33" s="103"/>
      <c r="I33" s="103"/>
      <c r="J33" s="103"/>
      <c r="K33" s="103"/>
      <c r="L33" s="103"/>
      <c r="M33" s="103"/>
      <c r="N33" s="103"/>
      <c r="O33" s="103"/>
      <c r="P33" s="104"/>
      <c r="Q33" s="8"/>
      <c r="R33" s="17"/>
      <c r="S33" s="8"/>
      <c r="T33" s="8"/>
      <c r="U33" s="8"/>
      <c r="V33" s="8"/>
      <c r="W33" s="20"/>
    </row>
    <row r="34" spans="2:23" x14ac:dyDescent="0.2">
      <c r="B34" s="16"/>
      <c r="C34" s="8"/>
      <c r="D34" s="8"/>
      <c r="E34" s="8"/>
      <c r="F34" s="8"/>
      <c r="G34" s="105" t="s">
        <v>73</v>
      </c>
      <c r="H34" s="106"/>
      <c r="I34" s="106"/>
      <c r="J34" s="106"/>
      <c r="K34" s="106"/>
      <c r="L34" s="106"/>
      <c r="M34" s="106"/>
      <c r="N34" s="106"/>
      <c r="O34" s="106"/>
      <c r="P34" s="107"/>
      <c r="Q34" s="8"/>
      <c r="R34" s="8"/>
      <c r="S34" s="8"/>
      <c r="T34" s="8"/>
      <c r="U34" s="8"/>
      <c r="V34" s="8"/>
      <c r="W34" s="20"/>
    </row>
    <row r="35" spans="2:23" x14ac:dyDescent="0.2">
      <c r="B35" s="16"/>
      <c r="C35" s="8"/>
      <c r="D35" s="8"/>
      <c r="G35" s="97">
        <v>1</v>
      </c>
      <c r="H35" s="98"/>
      <c r="I35" s="98"/>
      <c r="J35" s="98">
        <v>0.8</v>
      </c>
      <c r="K35" s="98"/>
      <c r="L35" s="98"/>
      <c r="M35" s="98"/>
      <c r="N35" s="98">
        <v>0.6</v>
      </c>
      <c r="O35" s="98"/>
      <c r="P35" s="101"/>
      <c r="Q35" s="8"/>
      <c r="R35" s="8"/>
      <c r="S35" s="8"/>
      <c r="T35" s="8"/>
      <c r="U35" s="8"/>
      <c r="V35" s="8"/>
      <c r="W35" s="20"/>
    </row>
    <row r="36" spans="2:23" ht="16.5" thickBot="1" x14ac:dyDescent="0.3">
      <c r="B36" s="16"/>
      <c r="C36" s="8"/>
      <c r="D36" s="8"/>
      <c r="G36" s="108">
        <f>Calculations!A43</f>
        <v>16</v>
      </c>
      <c r="H36" s="99"/>
      <c r="I36" s="99"/>
      <c r="J36" s="99">
        <f>Calculations!B43</f>
        <v>12.8</v>
      </c>
      <c r="K36" s="99"/>
      <c r="L36" s="99"/>
      <c r="M36" s="99"/>
      <c r="N36" s="99">
        <f>Calculations!D43</f>
        <v>9.6</v>
      </c>
      <c r="O36" s="99"/>
      <c r="P36" s="100"/>
      <c r="Q36" s="8"/>
      <c r="R36" s="8"/>
      <c r="S36" s="8"/>
      <c r="T36" s="8"/>
      <c r="U36" s="8"/>
      <c r="V36" s="8"/>
      <c r="W36" s="20"/>
    </row>
    <row r="37" spans="2:23" ht="15.75" x14ac:dyDescent="0.25">
      <c r="B37" s="16"/>
      <c r="C37" s="8"/>
      <c r="D37" s="8"/>
      <c r="E37" s="8"/>
      <c r="F37" s="8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8"/>
      <c r="R37" s="8"/>
      <c r="S37" s="8"/>
      <c r="T37" s="8"/>
      <c r="U37" s="8"/>
      <c r="V37" s="8"/>
      <c r="W37" s="20"/>
    </row>
    <row r="38" spans="2:23" ht="15.75" thickBot="1" x14ac:dyDescent="0.25"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5"/>
    </row>
    <row r="39" spans="2:23" x14ac:dyDescent="0.2">
      <c r="B39" s="8"/>
      <c r="H39" s="37"/>
      <c r="I39" s="37"/>
      <c r="J39" s="37"/>
      <c r="K39" s="37"/>
      <c r="L39" s="37"/>
      <c r="O39" s="38"/>
      <c r="P39" s="38"/>
    </row>
    <row r="40" spans="2:23" x14ac:dyDescent="0.2">
      <c r="H40" s="37"/>
      <c r="I40" s="37"/>
      <c r="J40" s="37"/>
      <c r="K40" s="37"/>
      <c r="L40" s="37"/>
      <c r="O40" s="38"/>
      <c r="P40" s="38"/>
    </row>
    <row r="45" spans="2:23" x14ac:dyDescent="0.2">
      <c r="H45" s="37"/>
      <c r="I45" s="37"/>
      <c r="J45" s="37"/>
      <c r="K45" s="37"/>
      <c r="L45" s="37"/>
      <c r="O45" s="38"/>
      <c r="P45" s="38"/>
    </row>
    <row r="46" spans="2:23" x14ac:dyDescent="0.2">
      <c r="H46" s="37"/>
      <c r="I46" s="37"/>
      <c r="K46" s="37"/>
      <c r="L46" s="37"/>
      <c r="O46" s="38"/>
      <c r="P46" s="38"/>
    </row>
    <row r="47" spans="2:23" x14ac:dyDescent="0.2">
      <c r="O47" s="38"/>
      <c r="P47" s="38"/>
    </row>
    <row r="48" spans="2:23" x14ac:dyDescent="0.2">
      <c r="O48" s="38"/>
      <c r="P48" s="38"/>
    </row>
    <row r="49" spans="15:16" x14ac:dyDescent="0.2">
      <c r="O49" s="38"/>
      <c r="P49" s="38"/>
    </row>
    <row r="50" spans="15:16" x14ac:dyDescent="0.2">
      <c r="O50" s="38"/>
      <c r="P50" s="38"/>
    </row>
  </sheetData>
  <sheetProtection password="E26E" sheet="1" objects="1" scenarios="1" selectLockedCells="1"/>
  <mergeCells count="46">
    <mergeCell ref="U26:V26"/>
    <mergeCell ref="B1:W1"/>
    <mergeCell ref="B2:W3"/>
    <mergeCell ref="K8:L8"/>
    <mergeCell ref="M8:N8"/>
    <mergeCell ref="H8:J8"/>
    <mergeCell ref="R26:T26"/>
    <mergeCell ref="L26:M26"/>
    <mergeCell ref="M10:N10"/>
    <mergeCell ref="H10:K10"/>
    <mergeCell ref="H27:K27"/>
    <mergeCell ref="L22:M22"/>
    <mergeCell ref="H22:K22"/>
    <mergeCell ref="R22:T22"/>
    <mergeCell ref="R24:T24"/>
    <mergeCell ref="R25:T25"/>
    <mergeCell ref="R20:V21"/>
    <mergeCell ref="C25:D25"/>
    <mergeCell ref="L23:M23"/>
    <mergeCell ref="H23:K23"/>
    <mergeCell ref="R23:T23"/>
    <mergeCell ref="L24:M24"/>
    <mergeCell ref="L25:O25"/>
    <mergeCell ref="U25:V25"/>
    <mergeCell ref="U24:V24"/>
    <mergeCell ref="U23:V23"/>
    <mergeCell ref="C24:D24"/>
    <mergeCell ref="C23:D23"/>
    <mergeCell ref="U22:V22"/>
    <mergeCell ref="C22:D22"/>
    <mergeCell ref="G33:P33"/>
    <mergeCell ref="G34:P34"/>
    <mergeCell ref="G36:I36"/>
    <mergeCell ref="C20:E21"/>
    <mergeCell ref="H20:O21"/>
    <mergeCell ref="C26:D26"/>
    <mergeCell ref="G35:I35"/>
    <mergeCell ref="J36:M36"/>
    <mergeCell ref="J35:M35"/>
    <mergeCell ref="N36:P36"/>
    <mergeCell ref="N35:P35"/>
    <mergeCell ref="H13:L13"/>
    <mergeCell ref="L27:M27"/>
    <mergeCell ref="H24:K24"/>
    <mergeCell ref="H25:K25"/>
    <mergeCell ref="H26:K26"/>
  </mergeCells>
  <phoneticPr fontId="4" type="noConversion"/>
  <conditionalFormatting sqref="H11:N11">
    <cfRule type="expression" dxfId="4" priority="1">
      <formula>$M$10="No"</formula>
    </cfRule>
  </conditionalFormatting>
  <dataValidations count="3">
    <dataValidation type="list" allowBlank="1" showInputMessage="1" showErrorMessage="1" sqref="O12:P12">
      <formula1>"Yes, No"</formula1>
    </dataValidation>
    <dataValidation type="list" allowBlank="1" showInputMessage="1" showErrorMessage="1" sqref="E16:F17">
      <formula1>"Years, Months"</formula1>
    </dataValidation>
    <dataValidation type="list" showInputMessage="1" showErrorMessage="1" promptTitle="Please Select" prompt="Please select age in either Years or Months" sqref="M8:N8">
      <formula1>"Years, Months"</formula1>
    </dataValidation>
  </dataValidations>
  <printOptions horizontalCentered="1" verticalCentered="1"/>
  <pageMargins left="0.70000000000000007" right="0.70000000000000007" top="0.75000000000000011" bottom="0.75000000000000011" header="0.30000000000000004" footer="0.30000000000000004"/>
  <pageSetup paperSize="9" scale="78" fitToHeight="0" orientation="landscape" r:id="rId1"/>
  <headerFooter>
    <oddFooter>&amp;L&amp;"Calibri,Regular"&amp;K000000&amp;T on &amp;D&amp;R&amp;"Calibri,Regular"&amp;K000000Page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Drop Down 20">
              <controlPr locked="0" defaultSize="0" autoLine="0" autoPict="0">
                <anchor moveWithCells="1">
                  <from>
                    <xdr:col>12</xdr:col>
                    <xdr:colOff>0</xdr:colOff>
                    <xdr:row>6</xdr:row>
                    <xdr:rowOff>200025</xdr:rowOff>
                  </from>
                  <to>
                    <xdr:col>14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Drop Down 21">
              <controlPr locked="0" defaultSize="0" autoLine="0" autoPict="0">
                <anchor moveWithCells="1">
                  <from>
                    <xdr:col>12</xdr:col>
                    <xdr:colOff>0</xdr:colOff>
                    <xdr:row>8</xdr:row>
                    <xdr:rowOff>85725</xdr:rowOff>
                  </from>
                  <to>
                    <xdr:col>14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8415DC31-6B2F-4D46-9B78-E44869D271EE}">
            <xm:f>Calculations!$B$9=1</xm:f>
            <x14:dxf>
              <font>
                <strike val="0"/>
                <color theme="1"/>
              </font>
              <fill>
                <patternFill>
                  <bgColor theme="1" tint="0.499984740745262"/>
                </patternFill>
              </fill>
            </x14:dxf>
          </x14:cfRule>
          <xm:sqref>H13 M13:N13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108"/>
  <sheetViews>
    <sheetView topLeftCell="A8" zoomScale="120" zoomScaleNormal="120" zoomScalePageLayoutView="120" workbookViewId="0">
      <selection activeCell="B28" sqref="B28"/>
    </sheetView>
  </sheetViews>
  <sheetFormatPr defaultColWidth="11" defaultRowHeight="15.75" x14ac:dyDescent="0.25"/>
  <cols>
    <col min="1" max="1" width="19.875" customWidth="1"/>
    <col min="2" max="2" width="12.5" bestFit="1" customWidth="1"/>
    <col min="3" max="3" width="18.5" customWidth="1"/>
    <col min="4" max="4" width="13.375" bestFit="1" customWidth="1"/>
    <col min="5" max="7" width="12.375" bestFit="1" customWidth="1"/>
    <col min="8" max="8" width="12.375" customWidth="1"/>
    <col min="9" max="9" width="12.375" bestFit="1" customWidth="1"/>
    <col min="10" max="10" width="12.375" customWidth="1"/>
    <col min="11" max="11" width="12.375" bestFit="1" customWidth="1"/>
    <col min="12" max="12" width="12.375" customWidth="1"/>
    <col min="13" max="13" width="12.375" bestFit="1" customWidth="1"/>
    <col min="14" max="14" width="12.375" customWidth="1"/>
    <col min="15" max="15" width="12.375" bestFit="1" customWidth="1"/>
    <col min="16" max="16" width="12.375" customWidth="1"/>
    <col min="17" max="17" width="12.375" bestFit="1" customWidth="1"/>
    <col min="18" max="18" width="12.375" customWidth="1"/>
    <col min="19" max="19" width="12.375" bestFit="1" customWidth="1"/>
    <col min="20" max="20" width="12.375" customWidth="1"/>
    <col min="21" max="21" width="12.375" bestFit="1" customWidth="1"/>
    <col min="22" max="22" width="12.375" customWidth="1"/>
    <col min="23" max="23" width="12.375" bestFit="1" customWidth="1"/>
    <col min="24" max="24" width="12.375" customWidth="1"/>
    <col min="25" max="25" width="12.375" bestFit="1" customWidth="1"/>
    <col min="26" max="26" width="12.375" customWidth="1"/>
    <col min="27" max="27" width="12.375" bestFit="1" customWidth="1"/>
    <col min="28" max="28" width="12.375" customWidth="1"/>
    <col min="29" max="29" width="12.375" bestFit="1" customWidth="1"/>
    <col min="30" max="30" width="12.375" customWidth="1"/>
    <col min="31" max="31" width="12.375" bestFit="1" customWidth="1"/>
    <col min="32" max="32" width="12.375" customWidth="1"/>
    <col min="33" max="33" width="12.375" bestFit="1" customWidth="1"/>
    <col min="34" max="34" width="12.375" customWidth="1"/>
  </cols>
  <sheetData>
    <row r="1" spans="1:5" ht="21" x14ac:dyDescent="0.35">
      <c r="A1" s="155" t="s">
        <v>71</v>
      </c>
      <c r="B1" s="155"/>
      <c r="C1" s="155"/>
      <c r="D1" s="155"/>
      <c r="E1" s="155"/>
    </row>
    <row r="2" spans="1:5" ht="21" x14ac:dyDescent="0.35">
      <c r="A2" s="50"/>
      <c r="B2" s="50"/>
      <c r="C2" s="50"/>
      <c r="D2" s="50"/>
      <c r="E2" s="50"/>
    </row>
    <row r="3" spans="1:5" x14ac:dyDescent="0.25">
      <c r="A3" s="49" t="s">
        <v>68</v>
      </c>
    </row>
    <row r="4" spans="1:5" x14ac:dyDescent="0.25">
      <c r="A4" s="2" t="s">
        <v>72</v>
      </c>
    </row>
    <row r="5" spans="1:5" x14ac:dyDescent="0.25">
      <c r="A5" s="2" t="s">
        <v>65</v>
      </c>
      <c r="B5" s="2" t="s">
        <v>66</v>
      </c>
    </row>
    <row r="6" spans="1:5" x14ac:dyDescent="0.25">
      <c r="A6" t="s">
        <v>50</v>
      </c>
      <c r="B6" t="s">
        <v>59</v>
      </c>
    </row>
    <row r="7" spans="1:5" x14ac:dyDescent="0.25">
      <c r="A7" t="s">
        <v>58</v>
      </c>
      <c r="B7" t="s">
        <v>54</v>
      </c>
    </row>
    <row r="9" spans="1:5" x14ac:dyDescent="0.25">
      <c r="A9" t="s">
        <v>18</v>
      </c>
      <c r="B9">
        <v>1</v>
      </c>
      <c r="C9" t="str">
        <f>INDEX(B6:B7,B9)</f>
        <v>Yes</v>
      </c>
    </row>
    <row r="10" spans="1:5" x14ac:dyDescent="0.25">
      <c r="A10" t="s">
        <v>70</v>
      </c>
      <c r="B10">
        <f>'Front Page'!M13</f>
        <v>0</v>
      </c>
      <c r="C10" t="s">
        <v>48</v>
      </c>
    </row>
    <row r="11" spans="1:5" x14ac:dyDescent="0.25">
      <c r="A11" t="s">
        <v>69</v>
      </c>
      <c r="B11" s="4">
        <f>IF(B9=1,IF(B16&lt;=1,0.5*(B16*12)+4,IF(B16&lt;=5.5,2*B16+8,IF(B16&lt;12,3*B16+7,3*B16+7))),B10)</f>
        <v>4</v>
      </c>
      <c r="C11" t="s">
        <v>48</v>
      </c>
      <c r="D11" s="2"/>
      <c r="E11" s="2"/>
    </row>
    <row r="12" spans="1:5" x14ac:dyDescent="0.25">
      <c r="D12" s="2"/>
      <c r="E12" s="2"/>
    </row>
    <row r="13" spans="1:5" x14ac:dyDescent="0.25">
      <c r="A13" t="s">
        <v>64</v>
      </c>
      <c r="B13">
        <v>2</v>
      </c>
      <c r="C13" t="str">
        <f>INDEX(A6:A7,B13)</f>
        <v>Months</v>
      </c>
      <c r="D13" s="2"/>
      <c r="E13" s="2"/>
    </row>
    <row r="14" spans="1:5" x14ac:dyDescent="0.25">
      <c r="A14" t="s">
        <v>61</v>
      </c>
      <c r="B14">
        <f>'Front Page'!K8</f>
        <v>0</v>
      </c>
      <c r="C14" t="str">
        <f>INDEX(A6:A7,B13)</f>
        <v>Months</v>
      </c>
      <c r="D14" s="2"/>
      <c r="E14" s="2"/>
    </row>
    <row r="15" spans="1:5" x14ac:dyDescent="0.25">
      <c r="A15" s="47" t="s">
        <v>63</v>
      </c>
      <c r="B15" s="47">
        <f>IF(B13=1,B14,B14/12)</f>
        <v>0</v>
      </c>
      <c r="C15" s="47" t="s">
        <v>50</v>
      </c>
      <c r="D15" s="47"/>
      <c r="E15" s="6"/>
    </row>
    <row r="16" spans="1:5" x14ac:dyDescent="0.25">
      <c r="A16" s="47" t="s">
        <v>62</v>
      </c>
      <c r="B16" s="47">
        <f>IF(B15&lt;1/12,MROUND(B15,0.1/12),IF(B15&lt;1,MROUND(B15,1/12),MROUND(B15,0.5)))</f>
        <v>0</v>
      </c>
      <c r="C16" s="47" t="s">
        <v>50</v>
      </c>
      <c r="D16" s="47"/>
      <c r="E16" s="6"/>
    </row>
    <row r="17" spans="1:4" x14ac:dyDescent="0.25">
      <c r="A17" s="47"/>
      <c r="B17" s="47"/>
      <c r="C17" s="47"/>
      <c r="D17" s="47"/>
    </row>
    <row r="18" spans="1:4" x14ac:dyDescent="0.25">
      <c r="A18" s="49" t="s">
        <v>67</v>
      </c>
      <c r="B18" s="47"/>
      <c r="C18" s="47"/>
      <c r="D18" s="47"/>
    </row>
    <row r="19" spans="1:4" x14ac:dyDescent="0.25">
      <c r="A19" s="2" t="s">
        <v>0</v>
      </c>
      <c r="B19" s="3"/>
    </row>
    <row r="20" spans="1:4" x14ac:dyDescent="0.25">
      <c r="A20" t="s">
        <v>47</v>
      </c>
      <c r="B20" t="str">
        <f>IF(B16&lt;0.7/12,B47,IF(B16&lt;1/12,C47,IF(B16&lt;1,D47,HLOOKUP(B16,E46:AM47,2,FALSE))))</f>
        <v>140 (105-185)</v>
      </c>
    </row>
    <row r="21" spans="1:4" x14ac:dyDescent="0.25">
      <c r="A21" t="s">
        <v>2</v>
      </c>
      <c r="B21" t="str">
        <f>IF(B16&lt;0.7/12,B48,IF(B16&lt;1/12,C48,IF(B16&lt;1,D48,HLOOKUP(B16,E46:AM48,3,FALSE))))</f>
        <v>86 (65 - 95)</v>
      </c>
    </row>
    <row r="22" spans="1:4" x14ac:dyDescent="0.25">
      <c r="A22" t="s">
        <v>3</v>
      </c>
      <c r="B22" t="str">
        <f>IF($B$16&lt;0.99/12,B49,IF($B$16&lt;1/12,C49,IF($B$16&lt;1,D49,HLOOKUP($B$16,E46:AM49,4,FALSE))))</f>
        <v>40 (20-56)</v>
      </c>
    </row>
    <row r="23" spans="1:4" x14ac:dyDescent="0.25">
      <c r="A23" t="s">
        <v>74</v>
      </c>
      <c r="B23" s="56" t="str">
        <f>IF($B$16&lt;3/12,C56,IF($B$16&lt;6/12,D56,IF($B$16&lt;1,E56,HLOOKUP($B$16,F53:AN56,4,FALSE))))</f>
        <v>40-60</v>
      </c>
      <c r="C23" t="s">
        <v>75</v>
      </c>
    </row>
    <row r="24" spans="1:4" x14ac:dyDescent="0.25">
      <c r="A24" t="s">
        <v>4</v>
      </c>
      <c r="B24" t="str">
        <f>IF(B16&lt;0.7/12,B50,IF(B16&lt;1/12,C50,IF(B16&lt;1,D50,HLOOKUP(B16,E46:AM50,5,FALSE))))</f>
        <v>50 (40 - 60)</v>
      </c>
    </row>
    <row r="26" spans="1:4" x14ac:dyDescent="0.25">
      <c r="A26" s="2" t="s">
        <v>5</v>
      </c>
    </row>
    <row r="27" spans="1:4" x14ac:dyDescent="0.25">
      <c r="A27" t="s">
        <v>19</v>
      </c>
      <c r="B27">
        <f>IF(B11&lt;4,3,IF(B16&lt;0.7/12,D62,IF(B16&lt;5/12,D63,IF(B16&lt;2,D74,VLOOKUP(B16,B76:F108,3,FALSE)))))</f>
        <v>3.5</v>
      </c>
      <c r="C27" t="s">
        <v>51</v>
      </c>
    </row>
    <row r="28" spans="1:4" x14ac:dyDescent="0.25">
      <c r="A28" t="s">
        <v>8</v>
      </c>
      <c r="B28">
        <f>IF(B11&lt;3,8,IF(B11&lt;4,9,IF(B16&lt;3/12,E62,IF(B16&lt;6/12,E67,IF(B16&lt;9/12,E70,IF(B16&lt;1,E73,VLOOKUP(B16,B74:F108,4,FALSE)))))))</f>
        <v>10</v>
      </c>
      <c r="C28" t="s">
        <v>60</v>
      </c>
    </row>
    <row r="29" spans="1:4" x14ac:dyDescent="0.25">
      <c r="A29" t="s">
        <v>7</v>
      </c>
      <c r="B29">
        <f>IF(B28&lt;11.5,B28+2,B28+3)</f>
        <v>12</v>
      </c>
      <c r="C29" t="s">
        <v>60</v>
      </c>
    </row>
    <row r="30" spans="1:4" x14ac:dyDescent="0.25">
      <c r="A30" t="s">
        <v>9</v>
      </c>
      <c r="B30" s="3" t="str">
        <f>IF($B$11&lt;5,"Size 1, up to 4ml",IF($B$11&lt;10,"Size 1.5, up to 7ml",IF(B11&lt;20,"Size 2, up to 10ml",IF(B11&lt;30,"Size 2.5, up to 14ml",IF(B11&lt;50,"Size 3, up to 20ml",IF(B11&lt;70,"Size 4, up to 30ml",IF(B11&lt;100,"Size 5, up to 40ml","enter weight")))))))</f>
        <v>Size 1, up to 4ml</v>
      </c>
    </row>
    <row r="31" spans="1:4" x14ac:dyDescent="0.25">
      <c r="A31" t="s">
        <v>10</v>
      </c>
      <c r="B31">
        <f>IF(B27&lt;3.6,5,IF(B27&lt;5.6,10,15))</f>
        <v>5</v>
      </c>
      <c r="C31" t="s">
        <v>56</v>
      </c>
    </row>
    <row r="32" spans="1:4" x14ac:dyDescent="0.25">
      <c r="A32" t="s">
        <v>11</v>
      </c>
      <c r="B32">
        <f>IF(B27&lt;4.6,2,"No Stylet")</f>
        <v>2</v>
      </c>
      <c r="C32" t="s">
        <v>51</v>
      </c>
    </row>
    <row r="34" spans="1:39" x14ac:dyDescent="0.25">
      <c r="A34" s="2" t="s">
        <v>6</v>
      </c>
    </row>
    <row r="35" spans="1:39" x14ac:dyDescent="0.25">
      <c r="A35" t="s">
        <v>12</v>
      </c>
      <c r="B35" t="str">
        <f>IF(B16&lt;1,"4.5Fr or 5Fr",IF(B16&lt;8,"5Fr",IF(B16&lt;14,"7Fr","8.5Fr")))</f>
        <v>4.5Fr or 5Fr</v>
      </c>
    </row>
    <row r="36" spans="1:39" x14ac:dyDescent="0.25">
      <c r="A36" t="s">
        <v>13</v>
      </c>
      <c r="B36" t="str">
        <f>IF(B16&lt;=0.1,"6Fr",IF(B16&lt;=5,"8Fr",IF(B16&lt;=10,"10Fr",IF(B16&lt;=14,"12Fr","14Fr"))))</f>
        <v>6Fr</v>
      </c>
    </row>
    <row r="37" spans="1:39" x14ac:dyDescent="0.25">
      <c r="A37" t="s">
        <v>14</v>
      </c>
      <c r="B37" t="str">
        <f>IF(B16&lt;2,"6Fr",IF(B16&lt;10,"8Fr",IF(B16&lt;16,"10 Fr","Adult")))</f>
        <v>6Fr</v>
      </c>
    </row>
    <row r="38" spans="1:39" x14ac:dyDescent="0.25">
      <c r="A38" t="s">
        <v>15</v>
      </c>
      <c r="B38" t="str">
        <f>IF(B16&lt;=1/12,"8Fr",IF(B16&lt;=1,"10Fr",IF(B16&lt;=6,"12Fr","14+Fr")))</f>
        <v>8Fr</v>
      </c>
    </row>
    <row r="39" spans="1:39" x14ac:dyDescent="0.25">
      <c r="A39" t="s">
        <v>16</v>
      </c>
      <c r="B39" t="str">
        <f>IF(B16&lt;1,"24G",IF(B16&lt;12,"22G","20G"))</f>
        <v>24G</v>
      </c>
    </row>
    <row r="41" spans="1:39" x14ac:dyDescent="0.25">
      <c r="A41" s="2" t="s">
        <v>17</v>
      </c>
    </row>
    <row r="42" spans="1:39" x14ac:dyDescent="0.25">
      <c r="A42" s="1">
        <v>1</v>
      </c>
      <c r="B42" s="1">
        <v>0.8</v>
      </c>
      <c r="C42" s="1">
        <v>0.7</v>
      </c>
      <c r="D42" s="1">
        <v>0.6</v>
      </c>
      <c r="E42" s="1">
        <v>0.5</v>
      </c>
    </row>
    <row r="43" spans="1:39" x14ac:dyDescent="0.25">
      <c r="A43">
        <f>IF(B11&lt;=10,B11*4,IF(B11&lt;=20,40+(B11-10)*2,60+(B11-20)))</f>
        <v>16</v>
      </c>
      <c r="B43" s="5">
        <f>$A$43*B42</f>
        <v>12.8</v>
      </c>
      <c r="C43" s="5">
        <f>$A$43*C42</f>
        <v>11.2</v>
      </c>
      <c r="D43" s="5">
        <f>$A$43*D42</f>
        <v>9.6</v>
      </c>
      <c r="E43" s="5">
        <f>$A$43*E42</f>
        <v>8</v>
      </c>
    </row>
    <row r="45" spans="1:39" x14ac:dyDescent="0.25">
      <c r="A45" s="2" t="s">
        <v>84</v>
      </c>
    </row>
    <row r="46" spans="1:39" x14ac:dyDescent="0.25">
      <c r="A46" s="7" t="s">
        <v>45</v>
      </c>
      <c r="B46" t="s">
        <v>43</v>
      </c>
      <c r="C46" t="s">
        <v>44</v>
      </c>
      <c r="D46" t="s">
        <v>46</v>
      </c>
      <c r="E46">
        <v>1</v>
      </c>
      <c r="F46">
        <v>1.5</v>
      </c>
      <c r="G46">
        <v>2</v>
      </c>
      <c r="H46">
        <v>2.5</v>
      </c>
      <c r="I46">
        <v>3</v>
      </c>
      <c r="J46">
        <v>3.5</v>
      </c>
      <c r="K46">
        <v>4</v>
      </c>
      <c r="L46">
        <v>4.5</v>
      </c>
      <c r="M46">
        <v>5</v>
      </c>
      <c r="N46">
        <v>5.5</v>
      </c>
      <c r="O46">
        <v>6</v>
      </c>
      <c r="P46">
        <v>6.5</v>
      </c>
      <c r="Q46">
        <v>7</v>
      </c>
      <c r="R46">
        <v>7.5</v>
      </c>
      <c r="S46">
        <v>8</v>
      </c>
      <c r="T46">
        <v>8.5</v>
      </c>
      <c r="U46">
        <v>9</v>
      </c>
      <c r="V46">
        <v>9.5</v>
      </c>
      <c r="W46">
        <v>10</v>
      </c>
      <c r="X46">
        <v>10.5</v>
      </c>
      <c r="Y46">
        <v>11</v>
      </c>
      <c r="Z46">
        <v>11.5</v>
      </c>
      <c r="AA46">
        <v>12</v>
      </c>
      <c r="AB46">
        <v>12.5</v>
      </c>
      <c r="AC46">
        <v>13</v>
      </c>
      <c r="AD46">
        <v>13.5</v>
      </c>
      <c r="AE46">
        <v>14</v>
      </c>
      <c r="AF46">
        <v>14.5</v>
      </c>
      <c r="AG46">
        <v>15</v>
      </c>
      <c r="AH46">
        <v>15.5</v>
      </c>
      <c r="AI46">
        <v>16</v>
      </c>
      <c r="AJ46">
        <v>16.5</v>
      </c>
      <c r="AK46">
        <v>17</v>
      </c>
      <c r="AL46">
        <v>17.5</v>
      </c>
      <c r="AM46">
        <v>18</v>
      </c>
    </row>
    <row r="47" spans="1:39" x14ac:dyDescent="0.25">
      <c r="A47" s="7" t="s">
        <v>1</v>
      </c>
      <c r="B47" t="s">
        <v>22</v>
      </c>
      <c r="C47" t="s">
        <v>26</v>
      </c>
      <c r="D47" t="str">
        <f>C47</f>
        <v>135 (110 - 170)</v>
      </c>
      <c r="E47" t="s">
        <v>28</v>
      </c>
      <c r="F47" t="str">
        <f>G47</f>
        <v>120 (90 - 150)</v>
      </c>
      <c r="G47" t="s">
        <v>28</v>
      </c>
      <c r="H47" t="str">
        <f>I47</f>
        <v>110 (75 - 140)</v>
      </c>
      <c r="I47" t="s">
        <v>31</v>
      </c>
      <c r="J47" t="str">
        <f>K47</f>
        <v>105 (70 - 135)</v>
      </c>
      <c r="K47" t="s">
        <v>33</v>
      </c>
      <c r="L47" t="str">
        <f>M47</f>
        <v>100 (65 - 135)</v>
      </c>
      <c r="M47" t="s">
        <v>35</v>
      </c>
      <c r="N47" t="str">
        <f>O47</f>
        <v>100 (65 - 135)</v>
      </c>
      <c r="O47" t="s">
        <v>35</v>
      </c>
      <c r="P47" t="str">
        <f>Q47</f>
        <v>100 (65 - 135)</v>
      </c>
      <c r="Q47" t="s">
        <v>35</v>
      </c>
      <c r="R47" t="str">
        <f>S47</f>
        <v>90 (60 - 130)</v>
      </c>
      <c r="S47" t="s">
        <v>38</v>
      </c>
      <c r="T47" t="str">
        <f>U47</f>
        <v>90 (60 - 130)</v>
      </c>
      <c r="U47" t="s">
        <v>38</v>
      </c>
      <c r="V47" t="str">
        <f>W47</f>
        <v>90 (60 - 130)</v>
      </c>
      <c r="W47" t="s">
        <v>38</v>
      </c>
      <c r="X47" t="str">
        <f>Y47</f>
        <v>90 (60 - 130)</v>
      </c>
      <c r="Y47" t="s">
        <v>38</v>
      </c>
      <c r="Z47" t="str">
        <f>AA47</f>
        <v>85 (60 - 120)</v>
      </c>
      <c r="AA47" t="s">
        <v>24</v>
      </c>
      <c r="AB47" t="str">
        <f>AC47</f>
        <v>85 (60 - 120)</v>
      </c>
      <c r="AC47" t="s">
        <v>24</v>
      </c>
      <c r="AD47" t="str">
        <f>AE47</f>
        <v>85 (60 - 120)</v>
      </c>
      <c r="AE47" t="s">
        <v>24</v>
      </c>
      <c r="AF47" t="str">
        <f>AG47</f>
        <v>85 (60 - 120)</v>
      </c>
      <c r="AG47" t="s">
        <v>24</v>
      </c>
      <c r="AH47" t="str">
        <f>AI47</f>
        <v>85 (60 - 120)</v>
      </c>
      <c r="AI47" t="s">
        <v>24</v>
      </c>
      <c r="AJ47" t="str">
        <f>AK47</f>
        <v>85 (60 - 120)</v>
      </c>
      <c r="AK47" t="s">
        <v>24</v>
      </c>
      <c r="AL47" t="str">
        <f>AM47</f>
        <v>85 (60 - 120)</v>
      </c>
      <c r="AM47" t="s">
        <v>24</v>
      </c>
    </row>
    <row r="48" spans="1:39" x14ac:dyDescent="0.25">
      <c r="A48" s="7" t="s">
        <v>20</v>
      </c>
      <c r="B48" t="s">
        <v>85</v>
      </c>
      <c r="C48" t="s">
        <v>85</v>
      </c>
      <c r="D48" t="str">
        <f>C48</f>
        <v>86 (65 - 95)</v>
      </c>
      <c r="E48" t="s">
        <v>87</v>
      </c>
      <c r="F48" t="str">
        <f>G48</f>
        <v>89 (67 - 103)</v>
      </c>
      <c r="G48" t="s">
        <v>88</v>
      </c>
      <c r="H48" t="str">
        <f>I48</f>
        <v>91 (73 - 109)</v>
      </c>
      <c r="I48" t="s">
        <v>89</v>
      </c>
      <c r="J48" t="str">
        <f>K48</f>
        <v>93 (73 - 109)</v>
      </c>
      <c r="K48" t="s">
        <v>90</v>
      </c>
      <c r="L48" t="str">
        <f>M48</f>
        <v>94 (78 - 112)</v>
      </c>
      <c r="M48" t="s">
        <v>91</v>
      </c>
      <c r="N48" t="str">
        <f>O48</f>
        <v>96 (78 - 112)</v>
      </c>
      <c r="O48" t="s">
        <v>92</v>
      </c>
      <c r="P48" t="str">
        <f>Q48</f>
        <v>98 (79 - 115)</v>
      </c>
      <c r="Q48" t="s">
        <v>93</v>
      </c>
      <c r="R48" t="str">
        <f>S48</f>
        <v>100 (79 - 115)</v>
      </c>
      <c r="S48" t="s">
        <v>94</v>
      </c>
      <c r="T48" t="str">
        <f>U48</f>
        <v>102 (79 - 115)</v>
      </c>
      <c r="U48" t="s">
        <v>95</v>
      </c>
      <c r="V48" t="str">
        <f>W48</f>
        <v>103 (85 - 119)</v>
      </c>
      <c r="W48" t="s">
        <v>96</v>
      </c>
      <c r="X48" t="str">
        <f>Y48</f>
        <v>105 (85 - 119)</v>
      </c>
      <c r="Y48" t="s">
        <v>97</v>
      </c>
      <c r="Z48" t="str">
        <f>AA48</f>
        <v>107 (89 - 123)</v>
      </c>
      <c r="AA48" t="s">
        <v>98</v>
      </c>
      <c r="AB48" t="str">
        <f>AC48</f>
        <v>109 (89 - 123)</v>
      </c>
      <c r="AC48" t="s">
        <v>99</v>
      </c>
      <c r="AD48" t="str">
        <f>AE48</f>
        <v>110 (94 - 128)</v>
      </c>
      <c r="AE48" t="s">
        <v>100</v>
      </c>
      <c r="AF48" t="str">
        <f>AG48</f>
        <v>110 (94 - 128)</v>
      </c>
      <c r="AG48" t="s">
        <v>100</v>
      </c>
      <c r="AH48" t="str">
        <f>AI48</f>
        <v>110 (98 - 134)</v>
      </c>
      <c r="AI48" t="s">
        <v>101</v>
      </c>
      <c r="AJ48" t="str">
        <f>AK48</f>
        <v>110 (98 - 134)</v>
      </c>
      <c r="AK48" t="s">
        <v>101</v>
      </c>
      <c r="AL48" t="str">
        <f>AM48</f>
        <v>110 (98 - 134)</v>
      </c>
      <c r="AM48" t="s">
        <v>101</v>
      </c>
    </row>
    <row r="49" spans="1:40" x14ac:dyDescent="0.25">
      <c r="A49" s="7" t="s">
        <v>21</v>
      </c>
      <c r="B49" t="s">
        <v>86</v>
      </c>
      <c r="C49" t="s">
        <v>124</v>
      </c>
      <c r="D49" t="str">
        <f>C49</f>
        <v>40 (27-56)</v>
      </c>
      <c r="E49" t="s">
        <v>125</v>
      </c>
      <c r="F49" t="str">
        <f>G49</f>
        <v>45 (27-56)</v>
      </c>
      <c r="G49" t="s">
        <v>125</v>
      </c>
      <c r="H49" t="str">
        <f>I49</f>
        <v>50 (27 - 65)</v>
      </c>
      <c r="I49" t="s">
        <v>102</v>
      </c>
      <c r="J49" t="str">
        <f>K49</f>
        <v>53 (27 - 65)</v>
      </c>
      <c r="K49" t="s">
        <v>103</v>
      </c>
      <c r="L49" t="str">
        <f>M49</f>
        <v>55 (34 - 72)</v>
      </c>
      <c r="M49" t="s">
        <v>104</v>
      </c>
      <c r="N49" t="str">
        <f>O49</f>
        <v>57 (34 - 72)</v>
      </c>
      <c r="O49" t="s">
        <v>105</v>
      </c>
      <c r="P49" t="str">
        <f>Q49</f>
        <v>59 (38 - 76)</v>
      </c>
      <c r="Q49" t="s">
        <v>106</v>
      </c>
      <c r="R49" t="str">
        <f>S49</f>
        <v>60 (38 - 76)</v>
      </c>
      <c r="S49" t="s">
        <v>107</v>
      </c>
      <c r="T49" t="str">
        <f>U49</f>
        <v>61 (38 - 76)</v>
      </c>
      <c r="U49" t="s">
        <v>108</v>
      </c>
      <c r="V49" t="str">
        <f>W49</f>
        <v>61 (42 - 80)</v>
      </c>
      <c r="W49" t="s">
        <v>109</v>
      </c>
      <c r="X49" t="str">
        <f>Y49</f>
        <v>62 (42 - 80)</v>
      </c>
      <c r="Y49" t="s">
        <v>110</v>
      </c>
      <c r="Z49" t="str">
        <f>AA49</f>
        <v>62 (43 - 81)</v>
      </c>
      <c r="AA49" t="s">
        <v>111</v>
      </c>
      <c r="AB49" t="str">
        <f>AC49</f>
        <v>63 (43 - 81)</v>
      </c>
      <c r="AC49" t="s">
        <v>112</v>
      </c>
      <c r="AD49" t="str">
        <f>AE49</f>
        <v>64 (44 - 82)</v>
      </c>
      <c r="AE49" t="s">
        <v>113</v>
      </c>
      <c r="AF49" t="str">
        <f>AG49</f>
        <v>65 (44 - 82)</v>
      </c>
      <c r="AG49" t="s">
        <v>114</v>
      </c>
      <c r="AH49" t="str">
        <f>AI49</f>
        <v>65 (46 - 84)</v>
      </c>
      <c r="AI49" t="s">
        <v>115</v>
      </c>
      <c r="AJ49" t="str">
        <f>AK49</f>
        <v>65 (46 - 84)</v>
      </c>
      <c r="AK49" t="s">
        <v>115</v>
      </c>
      <c r="AL49" t="str">
        <f>AM49</f>
        <v>65 (46 - 84)</v>
      </c>
      <c r="AM49" t="s">
        <v>115</v>
      </c>
    </row>
    <row r="50" spans="1:40" x14ac:dyDescent="0.25">
      <c r="A50" s="7" t="s">
        <v>4</v>
      </c>
      <c r="B50" t="s">
        <v>25</v>
      </c>
      <c r="C50" t="s">
        <v>25</v>
      </c>
      <c r="D50" t="s">
        <v>27</v>
      </c>
      <c r="E50" t="s">
        <v>29</v>
      </c>
      <c r="F50" t="str">
        <f>G50</f>
        <v>24 (20 - 28)</v>
      </c>
      <c r="G50" t="s">
        <v>30</v>
      </c>
      <c r="H50" t="str">
        <f>I50</f>
        <v>23 (20 - 26)</v>
      </c>
      <c r="I50" t="s">
        <v>32</v>
      </c>
      <c r="J50" t="str">
        <f>K50</f>
        <v>22 (18 - 32)</v>
      </c>
      <c r="K50" t="s">
        <v>34</v>
      </c>
      <c r="L50" t="str">
        <f>M50</f>
        <v>20 (17 - 24)</v>
      </c>
      <c r="M50" t="s">
        <v>36</v>
      </c>
      <c r="N50" t="str">
        <f>O50</f>
        <v>19 (16 - 23)</v>
      </c>
      <c r="O50" t="s">
        <v>37</v>
      </c>
      <c r="P50" t="str">
        <f>Q50</f>
        <v>19 (16 - 23)</v>
      </c>
      <c r="Q50" t="s">
        <v>37</v>
      </c>
      <c r="R50" t="str">
        <f>S50</f>
        <v>19 (16 - 23)</v>
      </c>
      <c r="S50" t="s">
        <v>37</v>
      </c>
      <c r="T50" t="str">
        <f>U50</f>
        <v>18 (15 - 21)</v>
      </c>
      <c r="U50" t="s">
        <v>39</v>
      </c>
      <c r="V50" t="str">
        <f>W50</f>
        <v>18 (15 - 21)</v>
      </c>
      <c r="W50" t="s">
        <v>39</v>
      </c>
      <c r="X50" t="str">
        <f>Y50</f>
        <v>17 (14 - 21)</v>
      </c>
      <c r="Y50" t="s">
        <v>40</v>
      </c>
      <c r="Z50" t="str">
        <f>AA50</f>
        <v>16 (13 - 20)</v>
      </c>
      <c r="AA50" t="s">
        <v>23</v>
      </c>
      <c r="AB50" t="str">
        <f>AC50</f>
        <v>16 (13 - 20)</v>
      </c>
      <c r="AC50" t="s">
        <v>23</v>
      </c>
      <c r="AD50" t="str">
        <f>AE50</f>
        <v>16 (13 - 20)</v>
      </c>
      <c r="AE50" t="s">
        <v>23</v>
      </c>
      <c r="AF50" t="str">
        <f>AG50</f>
        <v>16 (12 - 19)</v>
      </c>
      <c r="AG50" t="s">
        <v>41</v>
      </c>
      <c r="AH50" t="str">
        <f>AI50</f>
        <v>15 (11 - 18)</v>
      </c>
      <c r="AI50" t="s">
        <v>42</v>
      </c>
      <c r="AJ50" t="str">
        <f>AK50</f>
        <v>15 (11 - 18)</v>
      </c>
      <c r="AK50" t="s">
        <v>42</v>
      </c>
      <c r="AL50" t="str">
        <f>AM50</f>
        <v>15 (11 - 18)</v>
      </c>
      <c r="AM50" t="s">
        <v>42</v>
      </c>
    </row>
    <row r="51" spans="1:40" x14ac:dyDescent="0.25">
      <c r="A51" s="7"/>
    </row>
    <row r="52" spans="1:40" x14ac:dyDescent="0.25">
      <c r="A52" s="73" t="s">
        <v>82</v>
      </c>
    </row>
    <row r="53" spans="1:40" x14ac:dyDescent="0.25">
      <c r="A53" s="7" t="s">
        <v>45</v>
      </c>
      <c r="B53" t="s">
        <v>43</v>
      </c>
      <c r="C53" t="s">
        <v>44</v>
      </c>
      <c r="D53" t="s">
        <v>120</v>
      </c>
      <c r="E53" t="s">
        <v>121</v>
      </c>
      <c r="F53">
        <v>1</v>
      </c>
      <c r="G53">
        <v>1.5</v>
      </c>
      <c r="H53">
        <v>2</v>
      </c>
      <c r="I53">
        <v>2.5</v>
      </c>
      <c r="J53">
        <v>3</v>
      </c>
      <c r="K53">
        <v>3.5</v>
      </c>
      <c r="L53">
        <v>4</v>
      </c>
      <c r="M53">
        <v>4.5</v>
      </c>
      <c r="N53">
        <v>5</v>
      </c>
      <c r="O53">
        <v>5.5</v>
      </c>
      <c r="P53">
        <v>6</v>
      </c>
      <c r="Q53">
        <v>6.5</v>
      </c>
      <c r="R53">
        <v>7</v>
      </c>
      <c r="S53">
        <v>7.5</v>
      </c>
      <c r="T53">
        <v>8</v>
      </c>
      <c r="U53">
        <v>8.5</v>
      </c>
      <c r="V53">
        <v>9</v>
      </c>
      <c r="W53">
        <v>9.5</v>
      </c>
      <c r="X53">
        <v>10</v>
      </c>
      <c r="Y53">
        <v>10.5</v>
      </c>
      <c r="Z53">
        <v>11</v>
      </c>
      <c r="AA53">
        <v>11.5</v>
      </c>
      <c r="AB53">
        <v>12</v>
      </c>
      <c r="AC53">
        <v>12.5</v>
      </c>
      <c r="AD53">
        <v>13</v>
      </c>
      <c r="AE53">
        <v>13.5</v>
      </c>
      <c r="AF53">
        <v>14</v>
      </c>
      <c r="AG53">
        <v>14.5</v>
      </c>
      <c r="AH53">
        <v>15</v>
      </c>
      <c r="AI53">
        <v>15.5</v>
      </c>
      <c r="AJ53">
        <v>16</v>
      </c>
      <c r="AK53">
        <v>16.5</v>
      </c>
      <c r="AL53">
        <v>17</v>
      </c>
      <c r="AM53">
        <v>17.5</v>
      </c>
      <c r="AN53">
        <v>18</v>
      </c>
    </row>
    <row r="54" spans="1:40" x14ac:dyDescent="0.25">
      <c r="A54" s="7" t="s">
        <v>20</v>
      </c>
      <c r="B54">
        <v>92</v>
      </c>
      <c r="C54">
        <v>86</v>
      </c>
      <c r="E54">
        <v>86</v>
      </c>
      <c r="F54">
        <v>88</v>
      </c>
      <c r="G54">
        <f>H54</f>
        <v>89</v>
      </c>
      <c r="H54">
        <v>89</v>
      </c>
      <c r="I54">
        <f>J54</f>
        <v>91</v>
      </c>
      <c r="J54">
        <v>91</v>
      </c>
      <c r="K54">
        <f>L54</f>
        <v>93</v>
      </c>
      <c r="L54">
        <v>93</v>
      </c>
      <c r="M54">
        <f>N54</f>
        <v>94</v>
      </c>
      <c r="N54">
        <v>94</v>
      </c>
      <c r="O54">
        <f>P54</f>
        <v>96</v>
      </c>
      <c r="P54">
        <v>96</v>
      </c>
      <c r="Q54">
        <f>R54</f>
        <v>98</v>
      </c>
      <c r="R54">
        <v>98</v>
      </c>
      <c r="S54">
        <f>T54</f>
        <v>100</v>
      </c>
      <c r="T54">
        <v>100</v>
      </c>
      <c r="U54">
        <f>V54</f>
        <v>102</v>
      </c>
      <c r="V54">
        <v>102</v>
      </c>
      <c r="W54">
        <f>X54</f>
        <v>103</v>
      </c>
      <c r="X54">
        <v>103</v>
      </c>
      <c r="Y54">
        <f>Z54</f>
        <v>105</v>
      </c>
      <c r="Z54">
        <v>105</v>
      </c>
      <c r="AA54">
        <f>AB54</f>
        <v>107</v>
      </c>
      <c r="AB54">
        <v>107</v>
      </c>
      <c r="AC54">
        <f>AD54</f>
        <v>109</v>
      </c>
      <c r="AD54">
        <v>109</v>
      </c>
      <c r="AE54">
        <f>AF54</f>
        <v>110</v>
      </c>
      <c r="AF54">
        <v>110</v>
      </c>
      <c r="AG54">
        <f>AH54</f>
        <v>110</v>
      </c>
      <c r="AH54">
        <v>110</v>
      </c>
      <c r="AI54">
        <f>AJ54</f>
        <v>110</v>
      </c>
      <c r="AJ54">
        <v>110</v>
      </c>
      <c r="AK54">
        <f>AL54</f>
        <v>110</v>
      </c>
      <c r="AL54">
        <v>110</v>
      </c>
      <c r="AM54">
        <f>AN54</f>
        <v>110</v>
      </c>
      <c r="AN54">
        <v>110</v>
      </c>
    </row>
    <row r="55" spans="1:40" x14ac:dyDescent="0.25">
      <c r="A55" s="7" t="s">
        <v>21</v>
      </c>
      <c r="B55">
        <v>40</v>
      </c>
      <c r="C55">
        <v>40</v>
      </c>
      <c r="E55">
        <v>40</v>
      </c>
      <c r="F55">
        <v>45</v>
      </c>
      <c r="G55">
        <f>H55</f>
        <v>45</v>
      </c>
      <c r="H55">
        <v>45</v>
      </c>
      <c r="I55">
        <f>J55</f>
        <v>50</v>
      </c>
      <c r="J55">
        <v>50</v>
      </c>
      <c r="K55">
        <f>L55</f>
        <v>53</v>
      </c>
      <c r="L55">
        <v>53</v>
      </c>
      <c r="M55">
        <f>N55</f>
        <v>55</v>
      </c>
      <c r="N55">
        <v>55</v>
      </c>
      <c r="O55">
        <f>P55</f>
        <v>57</v>
      </c>
      <c r="P55">
        <v>57</v>
      </c>
      <c r="Q55">
        <f>R55</f>
        <v>59</v>
      </c>
      <c r="R55">
        <v>59</v>
      </c>
      <c r="S55">
        <f>T55</f>
        <v>60</v>
      </c>
      <c r="T55">
        <v>60</v>
      </c>
      <c r="U55">
        <f>V55</f>
        <v>61</v>
      </c>
      <c r="V55">
        <v>61</v>
      </c>
      <c r="W55">
        <f>X55</f>
        <v>61</v>
      </c>
      <c r="X55">
        <v>61</v>
      </c>
      <c r="Y55">
        <f>Z55</f>
        <v>62</v>
      </c>
      <c r="Z55">
        <v>62</v>
      </c>
      <c r="AA55">
        <f>AB55</f>
        <v>62</v>
      </c>
      <c r="AB55">
        <v>62</v>
      </c>
      <c r="AC55">
        <f>AD55</f>
        <v>63</v>
      </c>
      <c r="AD55">
        <v>63</v>
      </c>
      <c r="AE55">
        <f>AF55</f>
        <v>64</v>
      </c>
      <c r="AF55">
        <v>64</v>
      </c>
      <c r="AG55">
        <f>AH55</f>
        <v>65</v>
      </c>
      <c r="AH55">
        <v>65</v>
      </c>
      <c r="AI55">
        <f>AJ55</f>
        <v>65</v>
      </c>
      <c r="AJ55">
        <v>65</v>
      </c>
      <c r="AK55">
        <f>AL55</f>
        <v>65</v>
      </c>
      <c r="AL55">
        <v>65</v>
      </c>
      <c r="AM55">
        <f>AN55</f>
        <v>65</v>
      </c>
      <c r="AN55">
        <v>65</v>
      </c>
    </row>
    <row r="56" spans="1:40" x14ac:dyDescent="0.25">
      <c r="A56" s="7" t="s">
        <v>76</v>
      </c>
      <c r="B56" s="5" t="s">
        <v>116</v>
      </c>
      <c r="C56" s="5" t="s">
        <v>116</v>
      </c>
      <c r="D56" t="s">
        <v>122</v>
      </c>
      <c r="E56" s="5" t="s">
        <v>126</v>
      </c>
      <c r="F56" s="5" t="s">
        <v>127</v>
      </c>
      <c r="G56" t="s">
        <v>128</v>
      </c>
      <c r="H56" s="5" t="s">
        <v>127</v>
      </c>
      <c r="I56" t="str">
        <f>G56</f>
        <v>50-85</v>
      </c>
      <c r="J56" s="5" t="s">
        <v>123</v>
      </c>
      <c r="K56" t="str">
        <f>L56</f>
        <v>50 - 100</v>
      </c>
      <c r="L56" s="5" t="s">
        <v>117</v>
      </c>
      <c r="M56" t="str">
        <f>N56</f>
        <v>50 - 100</v>
      </c>
      <c r="N56" s="5" t="s">
        <v>117</v>
      </c>
      <c r="O56" t="str">
        <f>P56</f>
        <v>50 - 100</v>
      </c>
      <c r="P56" s="5" t="s">
        <v>117</v>
      </c>
      <c r="Q56" t="str">
        <f>R56</f>
        <v>60 - 90</v>
      </c>
      <c r="R56" s="5" t="s">
        <v>118</v>
      </c>
      <c r="S56" t="str">
        <f>T56</f>
        <v>60 - 90</v>
      </c>
      <c r="T56" s="5" t="s">
        <v>118</v>
      </c>
      <c r="U56" t="str">
        <f>V56</f>
        <v>60 - 90</v>
      </c>
      <c r="V56" s="5" t="s">
        <v>118</v>
      </c>
      <c r="W56" t="str">
        <f>X56</f>
        <v>60 - 90</v>
      </c>
      <c r="X56" s="5" t="s">
        <v>118</v>
      </c>
      <c r="Y56" t="str">
        <f>Z56</f>
        <v>60 - 90</v>
      </c>
      <c r="Z56" s="5" t="s">
        <v>118</v>
      </c>
      <c r="AA56" t="str">
        <f>AB56</f>
        <v>65 - 95</v>
      </c>
      <c r="AB56" s="5" t="s">
        <v>119</v>
      </c>
      <c r="AC56" t="str">
        <f>AD56</f>
        <v>65 - 95</v>
      </c>
      <c r="AD56" s="5" t="s">
        <v>119</v>
      </c>
      <c r="AE56" t="str">
        <f>AF56</f>
        <v>65 - 95</v>
      </c>
      <c r="AF56" s="5" t="s">
        <v>119</v>
      </c>
      <c r="AG56" t="str">
        <f>AH56</f>
        <v>65 - 95</v>
      </c>
      <c r="AH56" s="5" t="s">
        <v>119</v>
      </c>
      <c r="AI56" t="str">
        <f>AJ56</f>
        <v>65 - 95</v>
      </c>
      <c r="AJ56" s="5" t="s">
        <v>119</v>
      </c>
      <c r="AK56" t="str">
        <f>AL56</f>
        <v>65 - 95</v>
      </c>
      <c r="AL56" s="5" t="s">
        <v>119</v>
      </c>
      <c r="AM56" t="str">
        <f>AN56</f>
        <v>65 - 95</v>
      </c>
      <c r="AN56" s="5" t="s">
        <v>119</v>
      </c>
    </row>
    <row r="59" spans="1:40" ht="16.5" thickBot="1" x14ac:dyDescent="0.3">
      <c r="A59" s="73" t="s">
        <v>83</v>
      </c>
    </row>
    <row r="60" spans="1:40" x14ac:dyDescent="0.25">
      <c r="B60" s="156" t="s">
        <v>65</v>
      </c>
      <c r="C60" s="157"/>
      <c r="D60" s="160" t="s">
        <v>19</v>
      </c>
      <c r="E60" s="161"/>
      <c r="F60" s="162"/>
    </row>
    <row r="61" spans="1:40" x14ac:dyDescent="0.25">
      <c r="B61" s="158"/>
      <c r="C61" s="159"/>
      <c r="D61" s="61" t="s">
        <v>19</v>
      </c>
      <c r="E61" s="62" t="s">
        <v>79</v>
      </c>
      <c r="F61" s="63" t="s">
        <v>80</v>
      </c>
    </row>
    <row r="62" spans="1:40" x14ac:dyDescent="0.25">
      <c r="B62" s="71" t="s">
        <v>81</v>
      </c>
      <c r="C62" s="72" t="s">
        <v>77</v>
      </c>
      <c r="D62" s="59">
        <v>3.5</v>
      </c>
      <c r="E62" s="64">
        <v>10</v>
      </c>
      <c r="F62" s="66">
        <v>10.5</v>
      </c>
    </row>
    <row r="63" spans="1:40" x14ac:dyDescent="0.25">
      <c r="B63" s="59">
        <v>1</v>
      </c>
      <c r="C63" s="60" t="s">
        <v>77</v>
      </c>
      <c r="D63" s="59">
        <v>3.5</v>
      </c>
      <c r="E63" s="57">
        <v>10</v>
      </c>
      <c r="F63" s="60">
        <v>11</v>
      </c>
    </row>
    <row r="64" spans="1:40" x14ac:dyDescent="0.25">
      <c r="B64" s="59">
        <v>2</v>
      </c>
      <c r="C64" s="60" t="s">
        <v>77</v>
      </c>
      <c r="D64" s="59">
        <v>3.5</v>
      </c>
      <c r="E64" s="57">
        <v>10</v>
      </c>
      <c r="F64" s="60">
        <v>12</v>
      </c>
    </row>
    <row r="65" spans="2:18" x14ac:dyDescent="0.25">
      <c r="B65" s="59">
        <v>3</v>
      </c>
      <c r="C65" s="60" t="s">
        <v>77</v>
      </c>
      <c r="D65" s="59">
        <v>3.5</v>
      </c>
      <c r="E65" s="57">
        <v>11</v>
      </c>
      <c r="F65" s="60">
        <v>12</v>
      </c>
    </row>
    <row r="66" spans="2:18" x14ac:dyDescent="0.25">
      <c r="B66" s="59">
        <v>4</v>
      </c>
      <c r="C66" s="60" t="s">
        <v>77</v>
      </c>
      <c r="D66" s="59">
        <v>3.5</v>
      </c>
      <c r="E66" s="57">
        <v>11</v>
      </c>
      <c r="F66" s="60">
        <v>12</v>
      </c>
    </row>
    <row r="67" spans="2:18" x14ac:dyDescent="0.25">
      <c r="B67" s="59">
        <v>5</v>
      </c>
      <c r="C67" s="60" t="s">
        <v>77</v>
      </c>
      <c r="D67" s="59">
        <v>4</v>
      </c>
      <c r="E67" s="57">
        <v>11</v>
      </c>
      <c r="F67" s="60">
        <v>12</v>
      </c>
    </row>
    <row r="68" spans="2:18" x14ac:dyDescent="0.25">
      <c r="B68" s="59">
        <v>6</v>
      </c>
      <c r="C68" s="60" t="s">
        <v>77</v>
      </c>
      <c r="D68" s="59">
        <v>4</v>
      </c>
      <c r="E68" s="57">
        <v>11.5</v>
      </c>
      <c r="F68" s="60">
        <v>12</v>
      </c>
    </row>
    <row r="69" spans="2:18" x14ac:dyDescent="0.25">
      <c r="B69" s="59">
        <v>7</v>
      </c>
      <c r="C69" s="60" t="s">
        <v>77</v>
      </c>
      <c r="D69" s="59">
        <v>4</v>
      </c>
      <c r="E69" s="57">
        <v>11.5</v>
      </c>
      <c r="F69" s="60">
        <v>12</v>
      </c>
    </row>
    <row r="70" spans="2:18" x14ac:dyDescent="0.25">
      <c r="B70" s="59">
        <v>8</v>
      </c>
      <c r="C70" s="60" t="s">
        <v>77</v>
      </c>
      <c r="D70" s="59">
        <v>4</v>
      </c>
      <c r="E70" s="57">
        <v>11.5</v>
      </c>
      <c r="F70" s="60">
        <v>12</v>
      </c>
    </row>
    <row r="71" spans="2:18" x14ac:dyDescent="0.25">
      <c r="B71" s="59">
        <v>9</v>
      </c>
      <c r="C71" s="60" t="s">
        <v>77</v>
      </c>
      <c r="D71" s="59">
        <v>4</v>
      </c>
      <c r="E71" s="57">
        <v>12</v>
      </c>
      <c r="F71" s="60">
        <v>12</v>
      </c>
    </row>
    <row r="72" spans="2:18" x14ac:dyDescent="0.25">
      <c r="B72" s="59">
        <v>10</v>
      </c>
      <c r="C72" s="60" t="s">
        <v>77</v>
      </c>
      <c r="D72" s="59">
        <v>4</v>
      </c>
      <c r="E72" s="65">
        <v>12</v>
      </c>
      <c r="F72" s="67">
        <v>12</v>
      </c>
    </row>
    <row r="73" spans="2:18" x14ac:dyDescent="0.25">
      <c r="B73" s="59">
        <v>11</v>
      </c>
      <c r="C73" s="60" t="s">
        <v>77</v>
      </c>
      <c r="D73" s="59">
        <v>4</v>
      </c>
      <c r="E73" s="65">
        <v>12</v>
      </c>
      <c r="F73" s="67">
        <v>12</v>
      </c>
    </row>
    <row r="74" spans="2:18" x14ac:dyDescent="0.25">
      <c r="B74" s="59">
        <v>1</v>
      </c>
      <c r="C74" s="60" t="s">
        <v>78</v>
      </c>
      <c r="D74" s="59">
        <v>4</v>
      </c>
      <c r="E74" s="65">
        <v>12.5</v>
      </c>
      <c r="F74" s="67">
        <v>14</v>
      </c>
    </row>
    <row r="75" spans="2:18" x14ac:dyDescent="0.25">
      <c r="B75" s="59">
        <v>1.5</v>
      </c>
      <c r="C75" s="60" t="s">
        <v>78</v>
      </c>
      <c r="D75" s="59">
        <f>D76</f>
        <v>4.5</v>
      </c>
      <c r="E75" s="59">
        <f>E76</f>
        <v>13</v>
      </c>
      <c r="F75" s="80">
        <f>F76</f>
        <v>16</v>
      </c>
    </row>
    <row r="76" spans="2:18" x14ac:dyDescent="0.25">
      <c r="B76" s="59">
        <v>2</v>
      </c>
      <c r="C76" s="60" t="s">
        <v>78</v>
      </c>
      <c r="D76" s="59">
        <v>4.5</v>
      </c>
      <c r="E76" s="65">
        <v>13</v>
      </c>
      <c r="F76" s="67">
        <v>16</v>
      </c>
    </row>
    <row r="77" spans="2:18" x14ac:dyDescent="0.25">
      <c r="B77" s="59">
        <v>2.5</v>
      </c>
      <c r="C77" s="60" t="s">
        <v>78</v>
      </c>
      <c r="D77" s="59">
        <f>D78</f>
        <v>4.5</v>
      </c>
      <c r="E77" s="59">
        <f>E78</f>
        <v>13.5</v>
      </c>
      <c r="F77" s="80">
        <f>F78</f>
        <v>16.5</v>
      </c>
    </row>
    <row r="78" spans="2:18" x14ac:dyDescent="0.25">
      <c r="B78" s="59">
        <v>3</v>
      </c>
      <c r="C78" s="60" t="s">
        <v>78</v>
      </c>
      <c r="D78" s="59">
        <v>4.5</v>
      </c>
      <c r="E78" s="65">
        <v>13.5</v>
      </c>
      <c r="F78" s="67">
        <v>16.5</v>
      </c>
      <c r="Q78" s="2"/>
      <c r="R78" s="2"/>
    </row>
    <row r="79" spans="2:18" x14ac:dyDescent="0.25">
      <c r="B79" s="59">
        <v>3.5</v>
      </c>
      <c r="C79" s="60" t="s">
        <v>78</v>
      </c>
      <c r="D79" s="59">
        <f>D80</f>
        <v>5</v>
      </c>
      <c r="E79" s="59">
        <f>E80</f>
        <v>14</v>
      </c>
      <c r="F79" s="80">
        <f>F80</f>
        <v>17.5</v>
      </c>
      <c r="Q79" s="2"/>
      <c r="R79" s="2"/>
    </row>
    <row r="80" spans="2:18" x14ac:dyDescent="0.25">
      <c r="B80" s="59">
        <v>4</v>
      </c>
      <c r="C80" s="60" t="s">
        <v>78</v>
      </c>
      <c r="D80" s="59">
        <v>5</v>
      </c>
      <c r="E80" s="65">
        <v>14</v>
      </c>
      <c r="F80" s="67">
        <v>17.5</v>
      </c>
    </row>
    <row r="81" spans="2:6" x14ac:dyDescent="0.25">
      <c r="B81" s="59">
        <v>4.5</v>
      </c>
      <c r="C81" s="60" t="s">
        <v>78</v>
      </c>
      <c r="D81" s="59">
        <f>D82</f>
        <v>5.5</v>
      </c>
      <c r="E81" s="59">
        <f>E82</f>
        <v>14.5</v>
      </c>
      <c r="F81" s="80">
        <f>F82</f>
        <v>17.5</v>
      </c>
    </row>
    <row r="82" spans="2:6" x14ac:dyDescent="0.25">
      <c r="B82" s="59">
        <v>5</v>
      </c>
      <c r="C82" s="60" t="s">
        <v>78</v>
      </c>
      <c r="D82" s="59">
        <v>5.5</v>
      </c>
      <c r="E82" s="57">
        <v>14.5</v>
      </c>
      <c r="F82" s="60">
        <v>17.5</v>
      </c>
    </row>
    <row r="83" spans="2:6" x14ac:dyDescent="0.25">
      <c r="B83" s="59">
        <v>5.5</v>
      </c>
      <c r="C83" s="60" t="s">
        <v>78</v>
      </c>
      <c r="D83" s="59">
        <f>D84</f>
        <v>5.5</v>
      </c>
      <c r="E83" s="59">
        <f>E84</f>
        <v>15</v>
      </c>
      <c r="F83" s="80">
        <f>F84</f>
        <v>18</v>
      </c>
    </row>
    <row r="84" spans="2:6" x14ac:dyDescent="0.25">
      <c r="B84" s="59">
        <v>6</v>
      </c>
      <c r="C84" s="60" t="s">
        <v>78</v>
      </c>
      <c r="D84" s="59">
        <v>5.5</v>
      </c>
      <c r="E84" s="57">
        <v>15</v>
      </c>
      <c r="F84" s="60">
        <v>18</v>
      </c>
    </row>
    <row r="85" spans="2:6" x14ac:dyDescent="0.25">
      <c r="B85" s="59">
        <v>6.5</v>
      </c>
      <c r="C85" s="60" t="s">
        <v>78</v>
      </c>
      <c r="D85" s="59">
        <v>5.5</v>
      </c>
      <c r="E85" s="57">
        <v>15</v>
      </c>
      <c r="F85" s="60"/>
    </row>
    <row r="86" spans="2:6" x14ac:dyDescent="0.25">
      <c r="B86" s="59">
        <v>7</v>
      </c>
      <c r="C86" s="60" t="s">
        <v>78</v>
      </c>
      <c r="D86" s="59">
        <v>6</v>
      </c>
      <c r="E86" s="57">
        <v>15.5</v>
      </c>
      <c r="F86" s="60">
        <v>18</v>
      </c>
    </row>
    <row r="87" spans="2:6" x14ac:dyDescent="0.25">
      <c r="B87" s="59">
        <v>7.5</v>
      </c>
      <c r="C87" s="60" t="s">
        <v>78</v>
      </c>
      <c r="D87" s="59">
        <f>D88</f>
        <v>6</v>
      </c>
      <c r="E87" s="59">
        <f>E88</f>
        <v>16</v>
      </c>
      <c r="F87" s="80">
        <f>F88</f>
        <v>19</v>
      </c>
    </row>
    <row r="88" spans="2:6" x14ac:dyDescent="0.25">
      <c r="B88" s="59">
        <v>8</v>
      </c>
      <c r="C88" s="60" t="s">
        <v>78</v>
      </c>
      <c r="D88" s="59">
        <v>6</v>
      </c>
      <c r="E88" s="57">
        <v>16</v>
      </c>
      <c r="F88" s="60">
        <v>19</v>
      </c>
    </row>
    <row r="89" spans="2:6" x14ac:dyDescent="0.25">
      <c r="B89" s="59">
        <v>8.5</v>
      </c>
      <c r="C89" s="60" t="s">
        <v>78</v>
      </c>
      <c r="D89" s="59">
        <f>D90</f>
        <v>6</v>
      </c>
      <c r="E89" s="59">
        <f>E90</f>
        <v>16.5</v>
      </c>
      <c r="F89" s="80">
        <f>F90</f>
        <v>19</v>
      </c>
    </row>
    <row r="90" spans="2:6" x14ac:dyDescent="0.25">
      <c r="B90" s="59">
        <v>9</v>
      </c>
      <c r="C90" s="60" t="s">
        <v>78</v>
      </c>
      <c r="D90" s="59">
        <v>6</v>
      </c>
      <c r="E90" s="57">
        <v>16.5</v>
      </c>
      <c r="F90" s="60">
        <v>19</v>
      </c>
    </row>
    <row r="91" spans="2:6" x14ac:dyDescent="0.25">
      <c r="B91" s="59">
        <v>9.5</v>
      </c>
      <c r="C91" s="60" t="s">
        <v>78</v>
      </c>
      <c r="D91" s="59">
        <f>D92</f>
        <v>6.5</v>
      </c>
      <c r="E91" s="59">
        <f>E92</f>
        <v>17</v>
      </c>
      <c r="F91" s="80">
        <f>F92</f>
        <v>20</v>
      </c>
    </row>
    <row r="92" spans="2:6" x14ac:dyDescent="0.25">
      <c r="B92" s="59">
        <v>10</v>
      </c>
      <c r="C92" s="60" t="s">
        <v>78</v>
      </c>
      <c r="D92" s="59">
        <v>6.5</v>
      </c>
      <c r="E92" s="57">
        <v>17</v>
      </c>
      <c r="F92" s="60">
        <v>20</v>
      </c>
    </row>
    <row r="93" spans="2:6" x14ac:dyDescent="0.25">
      <c r="B93" s="59">
        <v>10.5</v>
      </c>
      <c r="C93" s="60" t="s">
        <v>78</v>
      </c>
      <c r="D93" s="59">
        <f>D94</f>
        <v>6.5</v>
      </c>
      <c r="E93" s="59">
        <f>E94</f>
        <v>17</v>
      </c>
      <c r="F93" s="80">
        <f>F94</f>
        <v>20</v>
      </c>
    </row>
    <row r="94" spans="2:6" x14ac:dyDescent="0.25">
      <c r="B94" s="59">
        <v>11</v>
      </c>
      <c r="C94" s="60" t="s">
        <v>78</v>
      </c>
      <c r="D94" s="59">
        <v>6.5</v>
      </c>
      <c r="E94" s="57">
        <v>17</v>
      </c>
      <c r="F94" s="60">
        <v>20</v>
      </c>
    </row>
    <row r="95" spans="2:6" x14ac:dyDescent="0.25">
      <c r="B95" s="59">
        <v>11.5</v>
      </c>
      <c r="C95" s="60" t="s">
        <v>78</v>
      </c>
      <c r="D95" s="59">
        <f>D96</f>
        <v>7</v>
      </c>
      <c r="E95" s="59">
        <f>E96</f>
        <v>18</v>
      </c>
      <c r="F95" s="80">
        <f>F96</f>
        <v>21</v>
      </c>
    </row>
    <row r="96" spans="2:6" x14ac:dyDescent="0.25">
      <c r="B96" s="59">
        <v>12</v>
      </c>
      <c r="C96" s="60" t="s">
        <v>78</v>
      </c>
      <c r="D96" s="59">
        <v>7</v>
      </c>
      <c r="E96" s="57">
        <v>18</v>
      </c>
      <c r="F96" s="60">
        <v>21</v>
      </c>
    </row>
    <row r="97" spans="2:6" x14ac:dyDescent="0.25">
      <c r="B97" s="59">
        <v>12.5</v>
      </c>
      <c r="C97" s="60" t="s">
        <v>78</v>
      </c>
      <c r="D97" s="59">
        <f>D98</f>
        <v>7</v>
      </c>
      <c r="E97" s="59">
        <f>E98</f>
        <v>18</v>
      </c>
      <c r="F97" s="80">
        <f>F98</f>
        <v>21.5</v>
      </c>
    </row>
    <row r="98" spans="2:6" x14ac:dyDescent="0.25">
      <c r="B98" s="59">
        <v>13</v>
      </c>
      <c r="C98" s="60" t="s">
        <v>78</v>
      </c>
      <c r="D98" s="59">
        <v>7</v>
      </c>
      <c r="E98" s="57">
        <v>18</v>
      </c>
      <c r="F98" s="60">
        <v>21.5</v>
      </c>
    </row>
    <row r="99" spans="2:6" x14ac:dyDescent="0.25">
      <c r="B99" s="59">
        <v>13.5</v>
      </c>
      <c r="C99" s="60" t="s">
        <v>78</v>
      </c>
      <c r="D99" s="59">
        <f>D100</f>
        <v>7</v>
      </c>
      <c r="E99" s="59">
        <f>E100</f>
        <v>20</v>
      </c>
      <c r="F99" s="80">
        <f>F100</f>
        <v>23</v>
      </c>
    </row>
    <row r="100" spans="2:6" x14ac:dyDescent="0.25">
      <c r="B100" s="59">
        <v>14</v>
      </c>
      <c r="C100" s="60" t="s">
        <v>78</v>
      </c>
      <c r="D100" s="59">
        <v>7</v>
      </c>
      <c r="E100" s="57">
        <v>20</v>
      </c>
      <c r="F100" s="60">
        <v>23</v>
      </c>
    </row>
    <row r="101" spans="2:6" x14ac:dyDescent="0.25">
      <c r="B101" s="59">
        <v>14.5</v>
      </c>
      <c r="C101" s="60" t="s">
        <v>78</v>
      </c>
      <c r="D101" s="59">
        <f>D102</f>
        <v>7.5</v>
      </c>
      <c r="E101" s="59">
        <f>E102</f>
        <v>20</v>
      </c>
      <c r="F101" s="80">
        <f>F102</f>
        <v>23</v>
      </c>
    </row>
    <row r="102" spans="2:6" x14ac:dyDescent="0.25">
      <c r="B102" s="59">
        <v>15</v>
      </c>
      <c r="C102" s="60" t="s">
        <v>78</v>
      </c>
      <c r="D102" s="59">
        <v>7.5</v>
      </c>
      <c r="E102" s="57">
        <v>20</v>
      </c>
      <c r="F102" s="60">
        <v>23</v>
      </c>
    </row>
    <row r="103" spans="2:6" x14ac:dyDescent="0.25">
      <c r="B103" s="59">
        <v>15.5</v>
      </c>
      <c r="C103" s="60" t="s">
        <v>78</v>
      </c>
      <c r="D103" s="59">
        <f>D104</f>
        <v>7.5</v>
      </c>
      <c r="E103" s="59">
        <f>E104</f>
        <v>20</v>
      </c>
      <c r="F103" s="80">
        <f>F104</f>
        <v>24</v>
      </c>
    </row>
    <row r="104" spans="2:6" x14ac:dyDescent="0.25">
      <c r="B104" s="59">
        <v>16</v>
      </c>
      <c r="C104" s="60" t="s">
        <v>78</v>
      </c>
      <c r="D104" s="59">
        <v>7.5</v>
      </c>
      <c r="E104" s="57">
        <v>20</v>
      </c>
      <c r="F104" s="60">
        <v>24</v>
      </c>
    </row>
    <row r="105" spans="2:6" x14ac:dyDescent="0.25">
      <c r="B105" s="59">
        <v>16.5</v>
      </c>
      <c r="C105" s="60" t="s">
        <v>78</v>
      </c>
      <c r="D105" s="59">
        <f>D106</f>
        <v>7.5</v>
      </c>
      <c r="E105" s="59">
        <f>E106</f>
        <v>20</v>
      </c>
      <c r="F105" s="80">
        <f>F106</f>
        <v>24</v>
      </c>
    </row>
    <row r="106" spans="2:6" x14ac:dyDescent="0.25">
      <c r="B106" s="59">
        <v>17</v>
      </c>
      <c r="C106" s="60" t="s">
        <v>78</v>
      </c>
      <c r="D106" s="59">
        <v>7.5</v>
      </c>
      <c r="E106" s="57">
        <v>20</v>
      </c>
      <c r="F106" s="60">
        <v>24</v>
      </c>
    </row>
    <row r="107" spans="2:6" x14ac:dyDescent="0.25">
      <c r="B107" s="74">
        <v>17.5</v>
      </c>
      <c r="C107" s="60" t="s">
        <v>78</v>
      </c>
      <c r="D107" s="59">
        <f>D108</f>
        <v>7.5</v>
      </c>
      <c r="E107" s="59">
        <f>E108</f>
        <v>20</v>
      </c>
      <c r="F107" s="80">
        <f>F108</f>
        <v>24</v>
      </c>
    </row>
    <row r="108" spans="2:6" ht="16.5" thickBot="1" x14ac:dyDescent="0.3">
      <c r="B108" s="68">
        <v>18</v>
      </c>
      <c r="C108" s="70" t="s">
        <v>78</v>
      </c>
      <c r="D108" s="68">
        <v>7.5</v>
      </c>
      <c r="E108" s="69">
        <v>20</v>
      </c>
      <c r="F108" s="70">
        <v>24</v>
      </c>
    </row>
  </sheetData>
  <mergeCells count="3">
    <mergeCell ref="A1:E1"/>
    <mergeCell ref="B60:C61"/>
    <mergeCell ref="D60:F60"/>
  </mergeCells>
  <conditionalFormatting sqref="B10 B12">
    <cfRule type="expression" dxfId="2" priority="10">
      <formula>IF(#REF!="Yes",)</formula>
    </cfRule>
  </conditionalFormatting>
  <dataValidations disablePrompts="1" count="1">
    <dataValidation type="list" allowBlank="1" showInputMessage="1" showErrorMessage="1" sqref="F6">
      <formula1>INDIRECT($A$6:$A$7)</formula1>
    </dataValidation>
  </dataValidations>
  <pageMargins left="0.7" right="0.7" top="0.75" bottom="0.75" header="0.3" footer="0.3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Front Page</vt:lpstr>
      <vt:lpstr>Calculations</vt:lpstr>
      <vt:lpstr>'Front Page'!Print_Area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Krishnan Hari (RQ3) BCH</cp:lastModifiedBy>
  <cp:lastPrinted>2018-01-23T18:06:37Z</cp:lastPrinted>
  <dcterms:created xsi:type="dcterms:W3CDTF">2017-11-28T19:44:34Z</dcterms:created>
  <dcterms:modified xsi:type="dcterms:W3CDTF">2019-01-31T11:48:39Z</dcterms:modified>
</cp:coreProperties>
</file>